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filterPrivacy="1" defaultThemeVersion="124226"/>
  <xr:revisionPtr revIDLastSave="0" documentId="13_ncr:1_{F6CB7B94-3BB9-154F-AA7E-00B2E7CCCA98}" xr6:coauthVersionLast="47" xr6:coauthVersionMax="47" xr10:uidLastSave="{00000000-0000-0000-0000-000000000000}"/>
  <bookViews>
    <workbookView xWindow="0" yWindow="640" windowWidth="25600" windowHeight="16000" tabRatio="520" xr2:uid="{00000000-000D-0000-FFFF-FFFF00000000}"/>
  </bookViews>
  <sheets>
    <sheet name="収支報告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7" i="6" l="1"/>
  <c r="H303" i="6" l="1"/>
  <c r="H302" i="6"/>
  <c r="H310" i="6"/>
  <c r="H309" i="6"/>
  <c r="H308" i="6"/>
  <c r="H53" i="6"/>
  <c r="H305" i="6"/>
  <c r="H306" i="6"/>
  <c r="H307" i="6"/>
  <c r="H311" i="6"/>
  <c r="H312" i="6"/>
  <c r="H313" i="6"/>
  <c r="H314" i="6"/>
  <c r="H315" i="6"/>
  <c r="H316" i="6"/>
  <c r="H317" i="6"/>
  <c r="H304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8" i="6"/>
  <c r="H299" i="6"/>
  <c r="H300" i="6"/>
  <c r="H283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70" i="6"/>
  <c r="H259" i="6"/>
  <c r="H260" i="6"/>
  <c r="H261" i="6"/>
  <c r="H262" i="6"/>
  <c r="H263" i="6"/>
  <c r="H264" i="6"/>
  <c r="H265" i="6"/>
  <c r="H266" i="6"/>
  <c r="H267" i="6"/>
  <c r="H268" i="6"/>
  <c r="H269" i="6"/>
  <c r="H258" i="6"/>
  <c r="H257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36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22" i="6"/>
  <c r="H221" i="6"/>
  <c r="H220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05" i="6"/>
  <c r="H202" i="6"/>
  <c r="H203" i="6"/>
  <c r="H204" i="6"/>
  <c r="H201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166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23" i="6"/>
  <c r="H113" i="6"/>
  <c r="H114" i="6"/>
  <c r="H115" i="6"/>
  <c r="H116" i="6"/>
  <c r="H117" i="6"/>
  <c r="H118" i="6"/>
  <c r="H119" i="6"/>
  <c r="H120" i="6"/>
  <c r="H121" i="6"/>
  <c r="H122" i="6"/>
  <c r="H112" i="6"/>
  <c r="H111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87" i="6"/>
  <c r="H88" i="6"/>
  <c r="H89" i="6"/>
  <c r="H90" i="6"/>
  <c r="H91" i="6"/>
  <c r="H92" i="6"/>
  <c r="H86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71" i="6"/>
  <c r="H72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55" i="6"/>
  <c r="H47" i="6"/>
  <c r="H48" i="6"/>
  <c r="H49" i="6"/>
  <c r="H50" i="6"/>
  <c r="H51" i="6"/>
  <c r="H52" i="6"/>
  <c r="H54" i="6"/>
  <c r="H46" i="6"/>
  <c r="H43" i="6"/>
  <c r="H44" i="6"/>
  <c r="H45" i="6"/>
  <c r="H42" i="6"/>
  <c r="H38" i="6"/>
  <c r="H39" i="6"/>
  <c r="H40" i="6"/>
  <c r="H41" i="6"/>
  <c r="H37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15" i="6"/>
  <c r="H6" i="6"/>
  <c r="H7" i="6"/>
  <c r="H8" i="6"/>
  <c r="H9" i="6"/>
  <c r="H10" i="6"/>
  <c r="H11" i="6"/>
  <c r="H12" i="6"/>
  <c r="H13" i="6"/>
  <c r="H14" i="6"/>
  <c r="G301" i="6"/>
  <c r="H301" i="6" s="1"/>
  <c r="G297" i="6"/>
  <c r="B209" i="6"/>
  <c r="B1" i="6" s="1"/>
  <c r="H2" i="6" s="1"/>
  <c r="H321" i="6" l="1"/>
  <c r="G320" i="6"/>
  <c r="G1" i="6" s="1"/>
  <c r="H297" i="6"/>
  <c r="H200" i="6"/>
  <c r="H165" i="6"/>
  <c r="H320" i="6" l="1"/>
  <c r="H1" i="6" s="1"/>
</calcChain>
</file>

<file path=xl/sharedStrings.xml><?xml version="1.0" encoding="utf-8"?>
<sst xmlns="http://schemas.openxmlformats.org/spreadsheetml/2006/main" count="434" uniqueCount="117">
  <si>
    <t>金額</t>
    <rPh sb="0" eb="2">
      <t>キンガク</t>
    </rPh>
    <phoneticPr fontId="1"/>
  </si>
  <si>
    <t>日付</t>
    <rPh sb="0" eb="2">
      <t>ヒヅケ</t>
    </rPh>
    <phoneticPr fontId="1"/>
  </si>
  <si>
    <t>購入品</t>
    <rPh sb="0" eb="2">
      <t>コウニュウ</t>
    </rPh>
    <rPh sb="2" eb="3">
      <t>ヒン</t>
    </rPh>
    <phoneticPr fontId="1"/>
  </si>
  <si>
    <t>paypal</t>
    <phoneticPr fontId="1"/>
  </si>
  <si>
    <t>スケート靴（マーシャ）</t>
    <rPh sb="4" eb="5">
      <t>グツ</t>
    </rPh>
    <phoneticPr fontId="1"/>
  </si>
  <si>
    <t>スケート靴プロテクター</t>
    <rPh sb="4" eb="5">
      <t>グツ</t>
    </rPh>
    <phoneticPr fontId="1"/>
  </si>
  <si>
    <t>スケートトレーニングウェア</t>
    <phoneticPr fontId="1"/>
  </si>
  <si>
    <t>Validol (50szt)</t>
    <phoneticPr fontId="1"/>
  </si>
  <si>
    <t>砂糖（100kg)</t>
    <rPh sb="0" eb="2">
      <t>サトウ</t>
    </rPh>
    <phoneticPr fontId="1"/>
  </si>
  <si>
    <t>パスタ（50㎏）</t>
    <phoneticPr fontId="1"/>
  </si>
  <si>
    <t>小麦粉（100㎏）</t>
    <rPh sb="0" eb="3">
      <t>コムギコ</t>
    </rPh>
    <phoneticPr fontId="1"/>
  </si>
  <si>
    <t>イースト（500パック）</t>
    <phoneticPr fontId="1"/>
  </si>
  <si>
    <t>トイレットペーパー（1200個）</t>
    <rPh sb="14" eb="15">
      <t>コ</t>
    </rPh>
    <phoneticPr fontId="1"/>
  </si>
  <si>
    <t>米（150㎏）</t>
    <rPh sb="0" eb="1">
      <t>コメ</t>
    </rPh>
    <phoneticPr fontId="1"/>
  </si>
  <si>
    <t>文房具</t>
    <rPh sb="0" eb="3">
      <t>ブンボウグ</t>
    </rPh>
    <phoneticPr fontId="1"/>
  </si>
  <si>
    <t>ウクライナ人スケート教室</t>
    <rPh sb="5" eb="6">
      <t>ジン</t>
    </rPh>
    <rPh sb="10" eb="12">
      <t>キョウシツ</t>
    </rPh>
    <phoneticPr fontId="1"/>
  </si>
  <si>
    <t>食料品（マクロ）</t>
    <rPh sb="0" eb="3">
      <t>ショクリョウヒン</t>
    </rPh>
    <phoneticPr fontId="1"/>
  </si>
  <si>
    <t>靴下（50足）</t>
    <rPh sb="0" eb="2">
      <t>クツシタ</t>
    </rPh>
    <rPh sb="5" eb="6">
      <t>ソク</t>
    </rPh>
    <phoneticPr fontId="1"/>
  </si>
  <si>
    <t>下着（130着）</t>
    <rPh sb="0" eb="2">
      <t>シタギ</t>
    </rPh>
    <rPh sb="6" eb="7">
      <t>チャク</t>
    </rPh>
    <phoneticPr fontId="1"/>
  </si>
  <si>
    <t>止血帯(50個）</t>
    <rPh sb="0" eb="2">
      <t>シケツ</t>
    </rPh>
    <rPh sb="2" eb="3">
      <t>オビ</t>
    </rPh>
    <rPh sb="6" eb="7">
      <t>コ</t>
    </rPh>
    <phoneticPr fontId="1"/>
  </si>
  <si>
    <t>止血綿（70個）</t>
    <rPh sb="0" eb="2">
      <t>シケツ</t>
    </rPh>
    <rPh sb="2" eb="3">
      <t>メン</t>
    </rPh>
    <rPh sb="6" eb="7">
      <t>コ</t>
    </rPh>
    <phoneticPr fontId="1"/>
  </si>
  <si>
    <t>ウェットティッシュ(200個）</t>
    <rPh sb="13" eb="14">
      <t>コ</t>
    </rPh>
    <phoneticPr fontId="1"/>
  </si>
  <si>
    <t>筆箱（アレグロ）50個</t>
    <rPh sb="0" eb="2">
      <t>フデバコ</t>
    </rPh>
    <rPh sb="10" eb="11">
      <t>コ</t>
    </rPh>
    <phoneticPr fontId="1"/>
  </si>
  <si>
    <t>empik (絵具）</t>
    <rPh sb="7" eb="9">
      <t>エノグ</t>
    </rPh>
    <phoneticPr fontId="1"/>
  </si>
  <si>
    <t>Tanya　（絵具）</t>
    <rPh sb="7" eb="9">
      <t>エノグ</t>
    </rPh>
    <phoneticPr fontId="1"/>
  </si>
  <si>
    <t>筆箱（50個）</t>
    <rPh sb="0" eb="2">
      <t>フデバコ</t>
    </rPh>
    <rPh sb="5" eb="6">
      <t>コ</t>
    </rPh>
    <phoneticPr fontId="1"/>
  </si>
  <si>
    <t>ピサンキ用エッグ（allegro)60個</t>
    <rPh sb="4" eb="5">
      <t>ヨウ</t>
    </rPh>
    <rPh sb="19" eb="20">
      <t>コ</t>
    </rPh>
    <phoneticPr fontId="1"/>
  </si>
  <si>
    <t>ピサンキ道具（キリ、ニス、やすり）</t>
    <rPh sb="4" eb="6">
      <t>ドウグ</t>
    </rPh>
    <phoneticPr fontId="1"/>
  </si>
  <si>
    <t>シャンプー（アレグロ）</t>
    <phoneticPr fontId="1"/>
  </si>
  <si>
    <t>食品　生理用品（マクロ）</t>
    <rPh sb="0" eb="2">
      <t>ショクヒン</t>
    </rPh>
    <rPh sb="3" eb="7">
      <t>セイリヨウヒン</t>
    </rPh>
    <phoneticPr fontId="1"/>
  </si>
  <si>
    <t>医薬品（アレグロ）</t>
    <rPh sb="0" eb="3">
      <t>イヤクヒン</t>
    </rPh>
    <phoneticPr fontId="1"/>
  </si>
  <si>
    <t>ノート（300冊）</t>
    <rPh sb="7" eb="8">
      <t>サツ</t>
    </rPh>
    <phoneticPr fontId="1"/>
  </si>
  <si>
    <t>ウクライナ子供スケート大会</t>
    <rPh sb="5" eb="7">
      <t>コドモ</t>
    </rPh>
    <rPh sb="11" eb="13">
      <t>タイカイ</t>
    </rPh>
    <phoneticPr fontId="1"/>
  </si>
  <si>
    <t>ピクニックプレゼント（マクロ）</t>
    <phoneticPr fontId="1"/>
  </si>
  <si>
    <t>カティアピサンキ（20個）</t>
    <rPh sb="11" eb="12">
      <t>コ</t>
    </rPh>
    <phoneticPr fontId="1"/>
  </si>
  <si>
    <t>ウクライナ缶詰（Arpol)</t>
    <rPh sb="5" eb="7">
      <t>カンヅメ</t>
    </rPh>
    <phoneticPr fontId="1"/>
  </si>
  <si>
    <t>ウクライナ手袋（20枚）</t>
    <rPh sb="5" eb="7">
      <t>テブクロ</t>
    </rPh>
    <rPh sb="10" eb="11">
      <t>マイ</t>
    </rPh>
    <phoneticPr fontId="1"/>
  </si>
  <si>
    <t>止血帯（allegro)</t>
    <rPh sb="0" eb="3">
      <t>シケツタイ</t>
    </rPh>
    <phoneticPr fontId="1"/>
  </si>
  <si>
    <t>食品（ビエドロンカ）</t>
    <rPh sb="0" eb="2">
      <t>ショクヒン</t>
    </rPh>
    <phoneticPr fontId="1"/>
  </si>
  <si>
    <t>エナジードリンク、バー（各500）</t>
    <rPh sb="12" eb="13">
      <t>カク</t>
    </rPh>
    <phoneticPr fontId="1"/>
  </si>
  <si>
    <t>容器</t>
    <rPh sb="0" eb="2">
      <t>ヨウキ</t>
    </rPh>
    <phoneticPr fontId="1"/>
  </si>
  <si>
    <t>リリア　マリシャ（料理費）</t>
    <rPh sb="9" eb="11">
      <t>リョウリ</t>
    </rPh>
    <rPh sb="11" eb="12">
      <t>ヒ</t>
    </rPh>
    <phoneticPr fontId="1"/>
  </si>
  <si>
    <t>カティアのピサンキ売り上げ</t>
    <rPh sb="9" eb="10">
      <t>ウ</t>
    </rPh>
    <rPh sb="11" eb="12">
      <t>ア</t>
    </rPh>
    <phoneticPr fontId="1"/>
  </si>
  <si>
    <t>カティアピサンキ代</t>
    <rPh sb="8" eb="9">
      <t>ダイ</t>
    </rPh>
    <phoneticPr fontId="1"/>
  </si>
  <si>
    <t>リリア　アニャ　レシャ（料理費）</t>
    <rPh sb="12" eb="15">
      <t>リョウリヒ</t>
    </rPh>
    <phoneticPr fontId="1"/>
  </si>
  <si>
    <t>CCC ギフト券</t>
    <rPh sb="7" eb="8">
      <t>ケン</t>
    </rPh>
    <phoneticPr fontId="1"/>
  </si>
  <si>
    <t>ウクライナ女性バイト代（4名）</t>
    <rPh sb="5" eb="7">
      <t>ジョセイ</t>
    </rPh>
    <rPh sb="10" eb="11">
      <t>ダイ</t>
    </rPh>
    <rPh sb="13" eb="14">
      <t>メイ</t>
    </rPh>
    <phoneticPr fontId="1"/>
  </si>
  <si>
    <t>ウクライナ女性3人バイト代</t>
    <rPh sb="5" eb="7">
      <t>ジョセイ</t>
    </rPh>
    <rPh sb="8" eb="9">
      <t>ニン</t>
    </rPh>
    <rPh sb="12" eb="13">
      <t>ダイ</t>
    </rPh>
    <phoneticPr fontId="1"/>
  </si>
  <si>
    <t>カティアピサンキ売り上げ</t>
    <rPh sb="8" eb="9">
      <t>ウ</t>
    </rPh>
    <rPh sb="10" eb="11">
      <t>ア</t>
    </rPh>
    <phoneticPr fontId="1"/>
  </si>
  <si>
    <t>子供の日運営費（Fort1)</t>
    <rPh sb="0" eb="2">
      <t>コドモ</t>
    </rPh>
    <rPh sb="3" eb="4">
      <t>ヒ</t>
    </rPh>
    <rPh sb="4" eb="7">
      <t>ウンエイヒ</t>
    </rPh>
    <phoneticPr fontId="1"/>
  </si>
  <si>
    <t>料理会（食材費・ヘラ）</t>
    <rPh sb="0" eb="2">
      <t>リョウリ</t>
    </rPh>
    <rPh sb="2" eb="3">
      <t>カイ</t>
    </rPh>
    <rPh sb="4" eb="6">
      <t>ショクザイ</t>
    </rPh>
    <rPh sb="6" eb="7">
      <t>ヒ</t>
    </rPh>
    <phoneticPr fontId="1"/>
  </si>
  <si>
    <t>料理会（3人謝礼）</t>
    <rPh sb="0" eb="3">
      <t>リョウリカイ</t>
    </rPh>
    <rPh sb="5" eb="6">
      <t>ニン</t>
    </rPh>
    <rPh sb="6" eb="8">
      <t>シャレイ</t>
    </rPh>
    <phoneticPr fontId="1"/>
  </si>
  <si>
    <t>料理会（3人謝礼）</t>
    <rPh sb="0" eb="3">
      <t>リョウリカイ</t>
    </rPh>
    <rPh sb="5" eb="8">
      <t>ニンシャレイ</t>
    </rPh>
    <phoneticPr fontId="1"/>
  </si>
  <si>
    <t>料理会（食材）</t>
    <rPh sb="0" eb="3">
      <t>リョウリカイ</t>
    </rPh>
    <rPh sb="4" eb="6">
      <t>ショクザイ</t>
    </rPh>
    <phoneticPr fontId="1"/>
  </si>
  <si>
    <t>藤田泉（オンライン売り上げ）</t>
    <rPh sb="0" eb="3">
      <t>フジタイズミ</t>
    </rPh>
    <rPh sb="9" eb="10">
      <t>ウ</t>
    </rPh>
    <rPh sb="11" eb="12">
      <t>ア</t>
    </rPh>
    <phoneticPr fontId="1"/>
  </si>
  <si>
    <t>ミコライウ救援物資</t>
    <rPh sb="5" eb="9">
      <t>キュウエンブッシ</t>
    </rPh>
    <phoneticPr fontId="1"/>
  </si>
  <si>
    <t>ミコライウ救援運賃</t>
    <rPh sb="5" eb="7">
      <t>キュウエン</t>
    </rPh>
    <rPh sb="7" eb="9">
      <t>ウンチン</t>
    </rPh>
    <phoneticPr fontId="1"/>
  </si>
  <si>
    <t>サーカス</t>
    <phoneticPr fontId="1"/>
  </si>
  <si>
    <t>料理会（2人謝礼）</t>
    <rPh sb="0" eb="3">
      <t>リョウリカイ</t>
    </rPh>
    <rPh sb="5" eb="6">
      <t>ニン</t>
    </rPh>
    <rPh sb="6" eb="8">
      <t>シャレイ</t>
    </rPh>
    <phoneticPr fontId="1"/>
  </si>
  <si>
    <t>料理会（4人謝礼）</t>
    <rPh sb="0" eb="3">
      <t>リョウリカイ</t>
    </rPh>
    <rPh sb="5" eb="6">
      <t>ニン</t>
    </rPh>
    <rPh sb="6" eb="8">
      <t>シャレイ</t>
    </rPh>
    <phoneticPr fontId="1"/>
  </si>
  <si>
    <t>容器(100個）</t>
    <rPh sb="0" eb="2">
      <t>ヨウキ</t>
    </rPh>
    <rPh sb="6" eb="7">
      <t>コ</t>
    </rPh>
    <phoneticPr fontId="1"/>
  </si>
  <si>
    <t>料理会食材</t>
    <rPh sb="0" eb="3">
      <t>リョウリカイ</t>
    </rPh>
    <rPh sb="3" eb="5">
      <t>ショクザイ</t>
    </rPh>
    <phoneticPr fontId="1"/>
  </si>
  <si>
    <t>食材</t>
    <rPh sb="0" eb="2">
      <t>ショクザイ</t>
    </rPh>
    <phoneticPr fontId="1"/>
  </si>
  <si>
    <t>小麦粉70㎏</t>
    <rPh sb="0" eb="3">
      <t>コムギコ</t>
    </rPh>
    <phoneticPr fontId="1"/>
  </si>
  <si>
    <t>容器</t>
    <rPh sb="0" eb="2">
      <t xml:space="preserve">ヨウキ </t>
    </rPh>
    <phoneticPr fontId="1"/>
  </si>
  <si>
    <t>小麦粉（48kg)</t>
    <rPh sb="0" eb="3">
      <t>コムギ</t>
    </rPh>
    <phoneticPr fontId="1"/>
  </si>
  <si>
    <t>食材</t>
    <rPh sb="0" eb="1">
      <t>ショクザイ</t>
    </rPh>
    <phoneticPr fontId="1"/>
  </si>
  <si>
    <t>料理会（３人謝礼）</t>
    <rPh sb="0" eb="2">
      <t>リョウリ</t>
    </rPh>
    <rPh sb="2" eb="3">
      <t xml:space="preserve">カイ </t>
    </rPh>
    <rPh sb="4" eb="5">
      <t>3ニn</t>
    </rPh>
    <phoneticPr fontId="1"/>
  </si>
  <si>
    <t>合計</t>
    <rPh sb="0" eb="2">
      <t>ゴウケイ</t>
    </rPh>
    <phoneticPr fontId="1"/>
  </si>
  <si>
    <t>詳細</t>
    <rPh sb="0" eb="2">
      <t>ショウサイ</t>
    </rPh>
    <phoneticPr fontId="1"/>
  </si>
  <si>
    <t>義援金合計</t>
    <rPh sb="0" eb="3">
      <t>ギエn</t>
    </rPh>
    <rPh sb="3" eb="5">
      <t>ゴウケイ</t>
    </rPh>
    <phoneticPr fontId="1"/>
  </si>
  <si>
    <t>支援金支出合計</t>
    <rPh sb="0" eb="5">
      <t>シエn</t>
    </rPh>
    <rPh sb="5" eb="7">
      <t>ゴウケイ</t>
    </rPh>
    <phoneticPr fontId="1"/>
  </si>
  <si>
    <t>料理容器 (320個分）</t>
    <rPh sb="0" eb="4">
      <t>リョウリヨウキ</t>
    </rPh>
    <rPh sb="9" eb="11">
      <t>コブン</t>
    </rPh>
    <phoneticPr fontId="1"/>
  </si>
  <si>
    <t>料理会（容器320個）</t>
    <rPh sb="0" eb="3">
      <t>リョウリカイ</t>
    </rPh>
    <rPh sb="4" eb="6">
      <t>ヨウキ</t>
    </rPh>
    <rPh sb="9" eb="10">
      <t>コ</t>
    </rPh>
    <phoneticPr fontId="1"/>
  </si>
  <si>
    <t>容器(320個）</t>
    <rPh sb="0" eb="2">
      <t>ヨウキ</t>
    </rPh>
    <rPh sb="6" eb="7">
      <t>コ</t>
    </rPh>
    <phoneticPr fontId="1"/>
  </si>
  <si>
    <t>（料理会）</t>
    <rPh sb="1" eb="4">
      <t>リョウリカイ</t>
    </rPh>
    <phoneticPr fontId="1"/>
  </si>
  <si>
    <t>容器（320個）</t>
    <rPh sb="0" eb="2">
      <t>ヨウキ</t>
    </rPh>
    <rPh sb="6" eb="7">
      <t>コ</t>
    </rPh>
    <phoneticPr fontId="1"/>
  </si>
  <si>
    <t>文房具</t>
    <rPh sb="0" eb="1">
      <t>ブンボウ</t>
    </rPh>
    <phoneticPr fontId="1"/>
  </si>
  <si>
    <t>料理会（4人謝礼）</t>
    <rPh sb="0" eb="2">
      <t>リョウリ</t>
    </rPh>
    <rPh sb="2" eb="3">
      <t xml:space="preserve">カイ </t>
    </rPh>
    <phoneticPr fontId="1"/>
  </si>
  <si>
    <t>避難民センター年末給付 (食材、文房具など）</t>
    <rPh sb="0" eb="3">
      <t>ヒナn</t>
    </rPh>
    <rPh sb="7" eb="11">
      <t>ネンマツキュウフ</t>
    </rPh>
    <rPh sb="13" eb="15">
      <t>ショクザイ</t>
    </rPh>
    <rPh sb="16" eb="19">
      <t>ブンボウ</t>
    </rPh>
    <phoneticPr fontId="1"/>
  </si>
  <si>
    <t>料理会（3人謝礼）</t>
    <rPh sb="0" eb="2">
      <t>リョウリ</t>
    </rPh>
    <rPh sb="2" eb="3">
      <t xml:space="preserve">カイ </t>
    </rPh>
    <phoneticPr fontId="1"/>
  </si>
  <si>
    <t>容器（350個）</t>
    <rPh sb="0" eb="2">
      <t>ヨウキ</t>
    </rPh>
    <rPh sb="6" eb="7">
      <t>コ</t>
    </rPh>
    <phoneticPr fontId="1"/>
  </si>
  <si>
    <t>住宅アパート支援(カティア・リラ）</t>
    <rPh sb="0" eb="2">
      <t>ジュウタク</t>
    </rPh>
    <rPh sb="6" eb="8">
      <t>シエn</t>
    </rPh>
    <phoneticPr fontId="1"/>
  </si>
  <si>
    <t>マリシャ支援</t>
    <rPh sb="4" eb="6">
      <t>シエn</t>
    </rPh>
    <phoneticPr fontId="1"/>
  </si>
  <si>
    <t>マリシャ支援</t>
    <phoneticPr fontId="1"/>
  </si>
  <si>
    <t>ウクライナ女性　マリシャ　バイト代</t>
    <phoneticPr fontId="1"/>
  </si>
  <si>
    <t>シングルマザー、マリシャへの直接支援</t>
    <rPh sb="14" eb="18">
      <t>チョクセテゥ</t>
    </rPh>
    <phoneticPr fontId="1"/>
  </si>
  <si>
    <t>ウクライナ女性ウクライナ帰国代金</t>
    <rPh sb="5" eb="7">
      <t>ジョセイ</t>
    </rPh>
    <rPh sb="12" eb="16">
      <t>キコク</t>
    </rPh>
    <phoneticPr fontId="1"/>
  </si>
  <si>
    <t>破損分 調理器具</t>
    <rPh sb="0" eb="3">
      <t>ハソn</t>
    </rPh>
    <rPh sb="4" eb="8">
      <t>チョウリ</t>
    </rPh>
    <phoneticPr fontId="1"/>
  </si>
  <si>
    <t>合計（10/6時点）</t>
    <rPh sb="0" eb="2">
      <t>ゴウケイ</t>
    </rPh>
    <rPh sb="7" eb="9">
      <t>ジテn</t>
    </rPh>
    <phoneticPr fontId="1"/>
  </si>
  <si>
    <t>値段 ポーランドズロチ</t>
    <rPh sb="0" eb="2">
      <t>ネダン</t>
    </rPh>
    <phoneticPr fontId="1"/>
  </si>
  <si>
    <t>日本円換算　（レート当時）</t>
    <rPh sb="0" eb="3">
      <t>ニホn</t>
    </rPh>
    <rPh sb="3" eb="5">
      <t>カンサn</t>
    </rPh>
    <rPh sb="10" eb="12">
      <t>トウ</t>
    </rPh>
    <phoneticPr fontId="1"/>
  </si>
  <si>
    <t>残金</t>
    <rPh sb="0" eb="2">
      <t>ザンキn</t>
    </rPh>
    <phoneticPr fontId="1"/>
  </si>
  <si>
    <t>容器 (320個）</t>
    <rPh sb="0" eb="2">
      <t xml:space="preserve">ヨウキ </t>
    </rPh>
    <rPh sb="7" eb="8">
      <t xml:space="preserve">コ </t>
    </rPh>
    <phoneticPr fontId="1"/>
  </si>
  <si>
    <t>料理会（食材）</t>
    <rPh sb="0" eb="2">
      <t>リョウリ</t>
    </rPh>
    <rPh sb="2" eb="3">
      <t>カイ</t>
    </rPh>
    <rPh sb="4" eb="6">
      <t>ショクザイ</t>
    </rPh>
    <phoneticPr fontId="1"/>
  </si>
  <si>
    <t>マリシャ支援paypal</t>
    <rPh sb="0" eb="2">
      <t>マリシャシエn</t>
    </rPh>
    <phoneticPr fontId="1"/>
  </si>
  <si>
    <t>カゴアミドリ様</t>
    <rPh sb="6" eb="7">
      <t>サマ</t>
    </rPh>
    <phoneticPr fontId="1"/>
  </si>
  <si>
    <t>Tokyo Spinning Party様</t>
    <rPh sb="20" eb="21">
      <t>サマ</t>
    </rPh>
    <phoneticPr fontId="1"/>
  </si>
  <si>
    <t>山食堂様</t>
    <rPh sb="0" eb="4">
      <t>ヤマ</t>
    </rPh>
    <phoneticPr fontId="1"/>
  </si>
  <si>
    <t>マワポルスカ様</t>
    <rPh sb="6" eb="7">
      <t>サマ</t>
    </rPh>
    <phoneticPr fontId="1"/>
  </si>
  <si>
    <t>paypal　Bahar様</t>
    <phoneticPr fontId="1"/>
  </si>
  <si>
    <t>いとへん様</t>
    <rPh sb="4" eb="5">
      <t>サマ</t>
    </rPh>
    <phoneticPr fontId="1"/>
  </si>
  <si>
    <t>山食堂様</t>
    <rPh sb="0" eb="1">
      <t>ヤマ</t>
    </rPh>
    <phoneticPr fontId="1"/>
  </si>
  <si>
    <t>鴨工房様</t>
    <rPh sb="0" eb="3">
      <t>カモコウボウ</t>
    </rPh>
    <rPh sb="3" eb="4">
      <t>サマ</t>
    </rPh>
    <phoneticPr fontId="1"/>
  </si>
  <si>
    <t>あかね保育園様</t>
    <rPh sb="3" eb="7">
      <t>ホイク</t>
    </rPh>
    <phoneticPr fontId="1"/>
  </si>
  <si>
    <t>鴨工房様</t>
    <rPh sb="0" eb="1">
      <t>カモコ</t>
    </rPh>
    <rPh sb="3" eb="4">
      <t>サマ</t>
    </rPh>
    <phoneticPr fontId="1"/>
  </si>
  <si>
    <t>鴨工房様</t>
    <rPh sb="0" eb="3">
      <t>カモコ</t>
    </rPh>
    <rPh sb="3" eb="4">
      <t>サマ</t>
    </rPh>
    <phoneticPr fontId="1"/>
  </si>
  <si>
    <t>たとぱにさま</t>
    <phoneticPr fontId="1"/>
  </si>
  <si>
    <t>たとぱに様</t>
    <rPh sb="4" eb="5">
      <t>サマ</t>
    </rPh>
    <phoneticPr fontId="1"/>
  </si>
  <si>
    <t>たとぱに様</t>
    <phoneticPr fontId="1"/>
  </si>
  <si>
    <t>マワポルスカ様</t>
    <rPh sb="0" eb="1">
      <t>サマ</t>
    </rPh>
    <phoneticPr fontId="1"/>
  </si>
  <si>
    <t>paypal　稲垣ゆり工房様</t>
    <rPh sb="7" eb="9">
      <t>イナガキ</t>
    </rPh>
    <rPh sb="11" eb="13">
      <t>コウボウ</t>
    </rPh>
    <rPh sb="13" eb="14">
      <t>サマ</t>
    </rPh>
    <phoneticPr fontId="1"/>
  </si>
  <si>
    <t>稲垣ゆり工房様</t>
    <rPh sb="0" eb="2">
      <t>イナガキ</t>
    </rPh>
    <rPh sb="4" eb="7">
      <t>コウボウ</t>
    </rPh>
    <phoneticPr fontId="1"/>
  </si>
  <si>
    <t>残金（10/15現在）</t>
    <rPh sb="0" eb="2">
      <t>ザンキn</t>
    </rPh>
    <rPh sb="8" eb="10">
      <t>ゲンザイ</t>
    </rPh>
    <phoneticPr fontId="1"/>
  </si>
  <si>
    <t>義援金お振込詳細</t>
    <rPh sb="0" eb="3">
      <t>ギエn</t>
    </rPh>
    <rPh sb="6" eb="8">
      <t>ショウサイ</t>
    </rPh>
    <phoneticPr fontId="1"/>
  </si>
  <si>
    <t>義援金支出詳細</t>
    <rPh sb="0" eb="3">
      <t>ギエn</t>
    </rPh>
    <rPh sb="3" eb="5">
      <t>シシュテゥ</t>
    </rPh>
    <rPh sb="5" eb="7">
      <t>ショウサイ</t>
    </rPh>
    <phoneticPr fontId="1"/>
  </si>
  <si>
    <t>佐藤かなさんとそのお客様</t>
    <rPh sb="0" eb="2">
      <t>サトウ</t>
    </rPh>
    <rPh sb="11" eb="12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</si>
</sst>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42" formatCode="_ &quot;¥&quot;* #,##0_ ;_ &quot;¥&quot;* \-#,##0_ ;_ &quot;¥&quot;* &quot;-&quot;_ ;_ @_ "/>
    <numFmt numFmtId="177" formatCode="#,##0.00\ [$zł-415];\-#,##0.00\ [$zł-415]"/>
    <numFmt numFmtId="178" formatCode="&quot;¥&quot;#,##0_);[Red]\(&quot;¥&quot;#,##0\)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177" fontId="0" fillId="0" borderId="0" xfId="0" applyNumberFormat="1">
      <alignment vertical="center"/>
    </xf>
    <xf numFmtId="56" fontId="0" fillId="0" borderId="0" xfId="0" applyNumberFormat="1">
      <alignment vertical="center"/>
    </xf>
    <xf numFmtId="0" fontId="0" fillId="0" borderId="1" xfId="0" applyBorder="1">
      <alignment vertical="center"/>
    </xf>
    <xf numFmtId="42" fontId="0" fillId="0" borderId="0" xfId="0" applyNumberFormat="1">
      <alignment vertical="center"/>
    </xf>
    <xf numFmtId="42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4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4" fontId="0" fillId="0" borderId="5" xfId="0" applyNumberFormat="1" applyBorder="1">
      <alignment vertical="center"/>
    </xf>
    <xf numFmtId="56" fontId="0" fillId="0" borderId="5" xfId="0" applyNumberFormat="1" applyBorder="1">
      <alignment vertical="center"/>
    </xf>
    <xf numFmtId="0" fontId="0" fillId="0" borderId="7" xfId="0" applyBorder="1">
      <alignment vertical="center"/>
    </xf>
    <xf numFmtId="42" fontId="0" fillId="0" borderId="8" xfId="0" applyNumberFormat="1" applyFill="1" applyBorder="1">
      <alignment vertical="center"/>
    </xf>
    <xf numFmtId="0" fontId="0" fillId="0" borderId="9" xfId="0" applyBorder="1">
      <alignment vertical="center"/>
    </xf>
    <xf numFmtId="178" fontId="0" fillId="0" borderId="6" xfId="0" applyNumberFormat="1" applyBorder="1">
      <alignment vertical="center"/>
    </xf>
    <xf numFmtId="5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7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42" fontId="3" fillId="0" borderId="0" xfId="0" applyNumberFormat="1" applyFont="1">
      <alignment vertical="center"/>
    </xf>
    <xf numFmtId="0" fontId="3" fillId="0" borderId="0" xfId="0" applyFont="1">
      <alignment vertical="center"/>
    </xf>
    <xf numFmtId="178" fontId="3" fillId="0" borderId="0" xfId="0" applyNumberFormat="1" applyFont="1">
      <alignment vertical="center"/>
    </xf>
    <xf numFmtId="42" fontId="4" fillId="0" borderId="0" xfId="0" applyNumberFormat="1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5" fontId="4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771F8-6E35-5649-A0C4-9760457ABAE9}">
  <dimension ref="A1:L327"/>
  <sheetViews>
    <sheetView tabSelected="1" workbookViewId="0">
      <selection activeCell="I318" sqref="I318"/>
    </sheetView>
  </sheetViews>
  <sheetFormatPr baseColWidth="10" defaultRowHeight="14"/>
  <cols>
    <col min="1" max="1" width="14.33203125" customWidth="1"/>
    <col min="2" max="2" width="14.1640625" style="4" customWidth="1"/>
    <col min="3" max="3" width="24.6640625" customWidth="1"/>
    <col min="5" max="5" width="14.83203125" customWidth="1"/>
    <col min="6" max="6" width="35.1640625" customWidth="1"/>
    <col min="7" max="7" width="19.83203125" customWidth="1"/>
    <col min="8" max="8" width="22.83203125" style="7" customWidth="1"/>
    <col min="11" max="11" width="12" style="4" bestFit="1" customWidth="1"/>
  </cols>
  <sheetData>
    <row r="1" spans="1:12" ht="17">
      <c r="A1" s="33" t="s">
        <v>70</v>
      </c>
      <c r="B1" s="33">
        <f>B209</f>
        <v>4562866</v>
      </c>
      <c r="C1" s="34"/>
      <c r="D1" s="34"/>
      <c r="E1" s="34"/>
      <c r="F1" s="34" t="s">
        <v>71</v>
      </c>
      <c r="G1" s="35">
        <f>G320</f>
        <v>135602.09000000003</v>
      </c>
      <c r="H1" s="36">
        <f>H320</f>
        <v>4463797.3531000074</v>
      </c>
      <c r="I1" s="7"/>
      <c r="K1"/>
      <c r="L1" s="4"/>
    </row>
    <row r="2" spans="1:12" ht="17">
      <c r="A2" s="34"/>
      <c r="B2" s="33"/>
      <c r="C2" s="34"/>
      <c r="D2" s="34"/>
      <c r="E2" s="34"/>
      <c r="F2" s="34" t="s">
        <v>113</v>
      </c>
      <c r="G2" s="37"/>
      <c r="H2" s="36">
        <f>B1-H1</f>
        <v>99068.6468999926</v>
      </c>
    </row>
    <row r="3" spans="1:12" ht="20" thickBot="1">
      <c r="A3" s="31"/>
      <c r="B3" s="30"/>
      <c r="C3" s="31"/>
      <c r="D3" s="31"/>
      <c r="E3" s="31"/>
      <c r="F3" s="31"/>
      <c r="G3" s="31"/>
      <c r="H3" s="32"/>
    </row>
    <row r="4" spans="1:12">
      <c r="A4" s="9" t="s">
        <v>114</v>
      </c>
      <c r="B4" s="10"/>
      <c r="C4" s="11"/>
      <c r="E4" s="9" t="s">
        <v>115</v>
      </c>
      <c r="F4" s="10"/>
      <c r="G4" s="10"/>
      <c r="H4" s="11"/>
    </row>
    <row r="5" spans="1:12">
      <c r="A5" s="12" t="s">
        <v>1</v>
      </c>
      <c r="B5" s="5" t="s">
        <v>0</v>
      </c>
      <c r="C5" s="13" t="s">
        <v>69</v>
      </c>
      <c r="E5" s="12" t="s">
        <v>1</v>
      </c>
      <c r="F5" s="3" t="s">
        <v>2</v>
      </c>
      <c r="G5" s="6" t="s">
        <v>90</v>
      </c>
      <c r="H5" s="19" t="s">
        <v>91</v>
      </c>
      <c r="K5"/>
    </row>
    <row r="6" spans="1:12">
      <c r="A6" s="14">
        <v>44646</v>
      </c>
      <c r="B6" s="5">
        <v>50000</v>
      </c>
      <c r="C6" s="24"/>
      <c r="E6" s="26">
        <v>44646</v>
      </c>
      <c r="F6" s="25" t="s">
        <v>5</v>
      </c>
      <c r="G6" s="6">
        <v>125</v>
      </c>
      <c r="H6" s="19">
        <f>31.94*G6</f>
        <v>3992.5</v>
      </c>
      <c r="K6"/>
    </row>
    <row r="7" spans="1:12">
      <c r="A7" s="14">
        <v>44646</v>
      </c>
      <c r="B7" s="5">
        <v>30000</v>
      </c>
      <c r="C7" s="24"/>
      <c r="E7" s="26">
        <v>44646</v>
      </c>
      <c r="F7" s="25" t="s">
        <v>4</v>
      </c>
      <c r="G7" s="6">
        <v>920</v>
      </c>
      <c r="H7" s="19">
        <f t="shared" ref="H7:H14" si="0">31.94*G7</f>
        <v>29384.800000000003</v>
      </c>
      <c r="K7"/>
    </row>
    <row r="8" spans="1:12">
      <c r="A8" s="14">
        <v>44646</v>
      </c>
      <c r="B8" s="5">
        <v>10000</v>
      </c>
      <c r="C8" s="24"/>
      <c r="E8" s="26">
        <v>44647</v>
      </c>
      <c r="F8" s="25" t="s">
        <v>6</v>
      </c>
      <c r="G8" s="6">
        <v>270</v>
      </c>
      <c r="H8" s="19">
        <f t="shared" si="0"/>
        <v>8623.8000000000011</v>
      </c>
      <c r="I8" s="7"/>
      <c r="K8"/>
    </row>
    <row r="9" spans="1:12">
      <c r="A9" s="14">
        <v>44646</v>
      </c>
      <c r="B9" s="5">
        <v>10000</v>
      </c>
      <c r="C9" s="24"/>
      <c r="E9" s="26">
        <v>44647</v>
      </c>
      <c r="F9" s="25" t="s">
        <v>7</v>
      </c>
      <c r="G9" s="6">
        <v>262.5</v>
      </c>
      <c r="H9" s="19">
        <f t="shared" si="0"/>
        <v>8384.25</v>
      </c>
      <c r="K9"/>
    </row>
    <row r="10" spans="1:12">
      <c r="A10" s="14">
        <v>44646</v>
      </c>
      <c r="B10" s="5">
        <v>50000</v>
      </c>
      <c r="C10" s="24" t="s">
        <v>97</v>
      </c>
      <c r="E10" s="26">
        <v>44647</v>
      </c>
      <c r="F10" s="25" t="s">
        <v>8</v>
      </c>
      <c r="G10" s="6">
        <v>429</v>
      </c>
      <c r="H10" s="19">
        <f t="shared" si="0"/>
        <v>13702.26</v>
      </c>
      <c r="K10"/>
    </row>
    <row r="11" spans="1:12">
      <c r="A11" s="14">
        <v>44646</v>
      </c>
      <c r="B11" s="5">
        <v>5000</v>
      </c>
      <c r="C11" s="24"/>
      <c r="E11" s="26">
        <v>44647</v>
      </c>
      <c r="F11" s="25" t="s">
        <v>9</v>
      </c>
      <c r="G11" s="6">
        <v>529</v>
      </c>
      <c r="H11" s="19">
        <f t="shared" si="0"/>
        <v>16896.260000000002</v>
      </c>
      <c r="K11"/>
    </row>
    <row r="12" spans="1:12">
      <c r="A12" s="14">
        <v>44646</v>
      </c>
      <c r="B12" s="5">
        <v>30000</v>
      </c>
      <c r="C12" s="24" t="s">
        <v>99</v>
      </c>
      <c r="E12" s="26">
        <v>44647</v>
      </c>
      <c r="F12" s="25" t="s">
        <v>10</v>
      </c>
      <c r="G12" s="6">
        <v>380</v>
      </c>
      <c r="H12" s="19">
        <f t="shared" si="0"/>
        <v>12137.2</v>
      </c>
      <c r="K12"/>
    </row>
    <row r="13" spans="1:12">
      <c r="A13" s="14">
        <v>44646</v>
      </c>
      <c r="B13" s="5">
        <v>9541</v>
      </c>
      <c r="C13" s="24" t="s">
        <v>3</v>
      </c>
      <c r="E13" s="26">
        <v>44647</v>
      </c>
      <c r="F13" s="25" t="s">
        <v>11</v>
      </c>
      <c r="G13" s="6">
        <v>995</v>
      </c>
      <c r="H13" s="19">
        <f t="shared" si="0"/>
        <v>31780.300000000003</v>
      </c>
      <c r="K13"/>
    </row>
    <row r="14" spans="1:12">
      <c r="A14" s="14">
        <v>44646</v>
      </c>
      <c r="B14" s="5">
        <v>9471</v>
      </c>
      <c r="C14" s="24" t="s">
        <v>3</v>
      </c>
      <c r="E14" s="26">
        <v>44647</v>
      </c>
      <c r="F14" s="25" t="s">
        <v>13</v>
      </c>
      <c r="G14" s="6">
        <v>1133</v>
      </c>
      <c r="H14" s="19">
        <f t="shared" si="0"/>
        <v>36188.020000000004</v>
      </c>
      <c r="K14"/>
    </row>
    <row r="15" spans="1:12">
      <c r="A15" s="14">
        <v>44646</v>
      </c>
      <c r="B15" s="5">
        <v>94119</v>
      </c>
      <c r="C15" s="24" t="s">
        <v>111</v>
      </c>
      <c r="E15" s="26">
        <v>44647</v>
      </c>
      <c r="F15" s="25" t="s">
        <v>12</v>
      </c>
      <c r="G15" s="6">
        <v>759.17</v>
      </c>
      <c r="H15" s="19">
        <f>31.94*G15</f>
        <v>24247.889800000001</v>
      </c>
      <c r="I15" s="7"/>
      <c r="K15"/>
    </row>
    <row r="16" spans="1:12">
      <c r="A16" s="14">
        <v>44646</v>
      </c>
      <c r="B16" s="5">
        <v>2813</v>
      </c>
      <c r="C16" s="24" t="s">
        <v>3</v>
      </c>
      <c r="E16" s="26">
        <v>44649</v>
      </c>
      <c r="F16" s="25" t="s">
        <v>14</v>
      </c>
      <c r="G16" s="6">
        <v>1763</v>
      </c>
      <c r="H16" s="19">
        <f t="shared" ref="H16:H36" si="1">31.94*G16</f>
        <v>56310.22</v>
      </c>
      <c r="K16"/>
    </row>
    <row r="17" spans="1:11">
      <c r="A17" s="14">
        <v>44646</v>
      </c>
      <c r="B17" s="5">
        <v>3289</v>
      </c>
      <c r="C17" s="24" t="s">
        <v>3</v>
      </c>
      <c r="E17" s="26">
        <v>44653</v>
      </c>
      <c r="F17" s="25" t="s">
        <v>16</v>
      </c>
      <c r="G17" s="6">
        <v>791</v>
      </c>
      <c r="H17" s="19">
        <f t="shared" si="1"/>
        <v>25264.54</v>
      </c>
      <c r="K17"/>
    </row>
    <row r="18" spans="1:11">
      <c r="A18" s="14">
        <v>44646</v>
      </c>
      <c r="B18" s="5">
        <v>2813</v>
      </c>
      <c r="C18" s="24" t="s">
        <v>3</v>
      </c>
      <c r="E18" s="26">
        <v>44654</v>
      </c>
      <c r="F18" s="25" t="s">
        <v>17</v>
      </c>
      <c r="G18" s="6">
        <v>330</v>
      </c>
      <c r="H18" s="19">
        <f t="shared" si="1"/>
        <v>10540.2</v>
      </c>
      <c r="K18"/>
    </row>
    <row r="19" spans="1:11">
      <c r="A19" s="14">
        <v>44646</v>
      </c>
      <c r="B19" s="5">
        <v>2338</v>
      </c>
      <c r="C19" s="24" t="s">
        <v>3</v>
      </c>
      <c r="E19" s="26">
        <v>44654</v>
      </c>
      <c r="F19" s="25" t="s">
        <v>17</v>
      </c>
      <c r="G19" s="6">
        <v>400</v>
      </c>
      <c r="H19" s="19">
        <f t="shared" si="1"/>
        <v>12776</v>
      </c>
      <c r="K19" s="8"/>
    </row>
    <row r="20" spans="1:11">
      <c r="A20" s="14">
        <v>44646</v>
      </c>
      <c r="B20" s="5">
        <v>931</v>
      </c>
      <c r="C20" s="24" t="s">
        <v>3</v>
      </c>
      <c r="E20" s="26">
        <v>44654</v>
      </c>
      <c r="F20" s="25" t="s">
        <v>18</v>
      </c>
      <c r="G20" s="6">
        <v>884</v>
      </c>
      <c r="H20" s="19">
        <f t="shared" si="1"/>
        <v>28234.960000000003</v>
      </c>
      <c r="K20"/>
    </row>
    <row r="21" spans="1:11">
      <c r="A21" s="14">
        <v>44646</v>
      </c>
      <c r="B21" s="5">
        <v>9471</v>
      </c>
      <c r="C21" s="24" t="s">
        <v>3</v>
      </c>
      <c r="E21" s="26">
        <v>44654</v>
      </c>
      <c r="F21" s="25" t="s">
        <v>19</v>
      </c>
      <c r="G21" s="6">
        <v>699</v>
      </c>
      <c r="H21" s="19">
        <f t="shared" si="1"/>
        <v>22326.06</v>
      </c>
      <c r="K21"/>
    </row>
    <row r="22" spans="1:11">
      <c r="A22" s="14">
        <v>44646</v>
      </c>
      <c r="B22" s="5">
        <v>2813</v>
      </c>
      <c r="C22" s="24" t="s">
        <v>3</v>
      </c>
      <c r="E22" s="26">
        <v>44654</v>
      </c>
      <c r="F22" s="25" t="s">
        <v>20</v>
      </c>
      <c r="G22" s="6">
        <v>123.9</v>
      </c>
      <c r="H22" s="19">
        <f t="shared" si="1"/>
        <v>3957.3660000000004</v>
      </c>
      <c r="K22"/>
    </row>
    <row r="23" spans="1:11">
      <c r="A23" s="14">
        <v>44646</v>
      </c>
      <c r="B23" s="5">
        <v>911</v>
      </c>
      <c r="C23" s="24" t="s">
        <v>3</v>
      </c>
      <c r="E23" s="26">
        <v>44654</v>
      </c>
      <c r="F23" s="25" t="s">
        <v>21</v>
      </c>
      <c r="G23" s="6">
        <v>509.76</v>
      </c>
      <c r="H23" s="19">
        <f t="shared" si="1"/>
        <v>16281.734400000001</v>
      </c>
      <c r="K23"/>
    </row>
    <row r="24" spans="1:11">
      <c r="A24" s="14">
        <v>44646</v>
      </c>
      <c r="B24" s="5">
        <v>9471</v>
      </c>
      <c r="C24" s="24" t="s">
        <v>3</v>
      </c>
      <c r="E24" s="26">
        <v>44655</v>
      </c>
      <c r="F24" s="25" t="s">
        <v>16</v>
      </c>
      <c r="G24" s="6">
        <v>755.86</v>
      </c>
      <c r="H24" s="19">
        <f t="shared" si="1"/>
        <v>24142.168400000002</v>
      </c>
      <c r="K24"/>
    </row>
    <row r="25" spans="1:11">
      <c r="A25" s="14">
        <v>44647</v>
      </c>
      <c r="B25" s="5">
        <v>1862</v>
      </c>
      <c r="C25" s="24" t="s">
        <v>3</v>
      </c>
      <c r="E25" s="26">
        <v>44655</v>
      </c>
      <c r="F25" s="25" t="s">
        <v>15</v>
      </c>
      <c r="G25" s="6">
        <v>3300</v>
      </c>
      <c r="H25" s="19">
        <f t="shared" si="1"/>
        <v>105402</v>
      </c>
      <c r="K25"/>
    </row>
    <row r="26" spans="1:11">
      <c r="A26" s="14">
        <v>44647</v>
      </c>
      <c r="B26" s="5">
        <v>28493</v>
      </c>
      <c r="C26" s="24" t="s">
        <v>3</v>
      </c>
      <c r="E26" s="26">
        <v>44656</v>
      </c>
      <c r="F26" s="25" t="s">
        <v>22</v>
      </c>
      <c r="G26" s="6">
        <v>127</v>
      </c>
      <c r="H26" s="19">
        <f t="shared" si="1"/>
        <v>4056.38</v>
      </c>
      <c r="K26"/>
    </row>
    <row r="27" spans="1:11">
      <c r="A27" s="14">
        <v>44647</v>
      </c>
      <c r="B27" s="5">
        <v>5000</v>
      </c>
      <c r="C27" s="24"/>
      <c r="E27" s="26">
        <v>44656</v>
      </c>
      <c r="F27" s="25" t="s">
        <v>23</v>
      </c>
      <c r="G27" s="6">
        <v>85</v>
      </c>
      <c r="H27" s="19">
        <f t="shared" si="1"/>
        <v>2714.9</v>
      </c>
      <c r="K27"/>
    </row>
    <row r="28" spans="1:11">
      <c r="A28" s="14">
        <v>44647</v>
      </c>
      <c r="B28" s="5">
        <v>10000</v>
      </c>
      <c r="C28" s="24"/>
      <c r="E28" s="26">
        <v>44656</v>
      </c>
      <c r="F28" s="25" t="s">
        <v>24</v>
      </c>
      <c r="G28" s="6">
        <v>21</v>
      </c>
      <c r="H28" s="19">
        <f t="shared" si="1"/>
        <v>670.74</v>
      </c>
      <c r="K28"/>
    </row>
    <row r="29" spans="1:11">
      <c r="A29" s="14">
        <v>44647</v>
      </c>
      <c r="B29" s="5">
        <v>911</v>
      </c>
      <c r="C29" s="24" t="s">
        <v>3</v>
      </c>
      <c r="E29" s="26">
        <v>44656</v>
      </c>
      <c r="F29" s="25" t="s">
        <v>26</v>
      </c>
      <c r="G29" s="6">
        <v>108</v>
      </c>
      <c r="H29" s="19">
        <f t="shared" si="1"/>
        <v>3449.52</v>
      </c>
      <c r="K29"/>
    </row>
    <row r="30" spans="1:11">
      <c r="A30" s="14">
        <v>44648</v>
      </c>
      <c r="B30" s="5">
        <v>9471</v>
      </c>
      <c r="C30" s="24" t="s">
        <v>3</v>
      </c>
      <c r="E30" s="26">
        <v>44657</v>
      </c>
      <c r="F30" s="25" t="s">
        <v>25</v>
      </c>
      <c r="G30" s="6">
        <v>127</v>
      </c>
      <c r="H30" s="19">
        <f t="shared" si="1"/>
        <v>4056.38</v>
      </c>
      <c r="K30"/>
    </row>
    <row r="31" spans="1:11">
      <c r="A31" s="14">
        <v>44648</v>
      </c>
      <c r="B31" s="5">
        <v>4715</v>
      </c>
      <c r="C31" s="24" t="s">
        <v>3</v>
      </c>
      <c r="E31" s="26">
        <v>44657</v>
      </c>
      <c r="F31" s="25" t="s">
        <v>14</v>
      </c>
      <c r="G31" s="6">
        <v>490</v>
      </c>
      <c r="H31" s="19">
        <f t="shared" si="1"/>
        <v>15650.6</v>
      </c>
      <c r="K31"/>
    </row>
    <row r="32" spans="1:11">
      <c r="A32" s="14">
        <v>44648</v>
      </c>
      <c r="B32" s="5">
        <v>5000</v>
      </c>
      <c r="C32" s="24"/>
      <c r="E32" s="26">
        <v>44658</v>
      </c>
      <c r="F32" s="25" t="s">
        <v>16</v>
      </c>
      <c r="G32" s="6">
        <v>1130.58</v>
      </c>
      <c r="H32" s="19">
        <f t="shared" si="1"/>
        <v>36110.725200000001</v>
      </c>
      <c r="K32"/>
    </row>
    <row r="33" spans="1:11">
      <c r="A33" s="14">
        <v>44648</v>
      </c>
      <c r="B33" s="5">
        <v>5000</v>
      </c>
      <c r="C33" s="24"/>
      <c r="E33" s="26">
        <v>44660</v>
      </c>
      <c r="F33" s="27" t="s">
        <v>27</v>
      </c>
      <c r="G33" s="6">
        <v>40</v>
      </c>
      <c r="H33" s="19">
        <f t="shared" si="1"/>
        <v>1277.6000000000001</v>
      </c>
      <c r="K33"/>
    </row>
    <row r="34" spans="1:11">
      <c r="A34" s="14">
        <v>44648</v>
      </c>
      <c r="B34" s="5">
        <v>3000</v>
      </c>
      <c r="C34" s="24"/>
      <c r="E34" s="26">
        <v>44661</v>
      </c>
      <c r="F34" s="25" t="s">
        <v>28</v>
      </c>
      <c r="G34" s="6">
        <v>259.89999999999998</v>
      </c>
      <c r="H34" s="19">
        <f t="shared" si="1"/>
        <v>8301.2060000000001</v>
      </c>
      <c r="K34"/>
    </row>
    <row r="35" spans="1:11">
      <c r="A35" s="14">
        <v>44648</v>
      </c>
      <c r="B35" s="5">
        <v>10000</v>
      </c>
      <c r="C35" s="24"/>
      <c r="E35" s="26">
        <v>44662</v>
      </c>
      <c r="F35" s="25" t="s">
        <v>29</v>
      </c>
      <c r="G35" s="6">
        <v>1400</v>
      </c>
      <c r="H35" s="19">
        <f t="shared" si="1"/>
        <v>44716</v>
      </c>
      <c r="K35"/>
    </row>
    <row r="36" spans="1:11">
      <c r="A36" s="14">
        <v>44648</v>
      </c>
      <c r="B36" s="5">
        <v>2813</v>
      </c>
      <c r="C36" s="24" t="s">
        <v>3</v>
      </c>
      <c r="E36" s="26">
        <v>44663</v>
      </c>
      <c r="F36" s="25" t="s">
        <v>30</v>
      </c>
      <c r="G36" s="6">
        <v>1145</v>
      </c>
      <c r="H36" s="19">
        <f t="shared" si="1"/>
        <v>36571.300000000003</v>
      </c>
      <c r="K36"/>
    </row>
    <row r="37" spans="1:11">
      <c r="A37" s="14">
        <v>44648</v>
      </c>
      <c r="B37" s="5">
        <v>10000</v>
      </c>
      <c r="C37" s="24"/>
      <c r="E37" s="26">
        <v>44664</v>
      </c>
      <c r="F37" s="25" t="s">
        <v>31</v>
      </c>
      <c r="G37" s="6">
        <v>520</v>
      </c>
      <c r="H37" s="19">
        <f>G37*32.75</f>
        <v>17030</v>
      </c>
      <c r="K37"/>
    </row>
    <row r="38" spans="1:11">
      <c r="A38" s="14">
        <v>44648</v>
      </c>
      <c r="B38" s="5">
        <v>5000</v>
      </c>
      <c r="C38" s="24"/>
      <c r="E38" s="26">
        <v>44670</v>
      </c>
      <c r="F38" s="25" t="s">
        <v>16</v>
      </c>
      <c r="G38" s="6">
        <v>1712</v>
      </c>
      <c r="H38" s="19">
        <f t="shared" ref="H38:H41" si="2">G38*32.75</f>
        <v>56068</v>
      </c>
      <c r="K38"/>
    </row>
    <row r="39" spans="1:11">
      <c r="A39" s="14">
        <v>44648</v>
      </c>
      <c r="B39" s="5">
        <v>10000</v>
      </c>
      <c r="C39" s="24"/>
      <c r="E39" s="26">
        <v>44670</v>
      </c>
      <c r="F39" s="25" t="s">
        <v>32</v>
      </c>
      <c r="G39" s="6">
        <v>550</v>
      </c>
      <c r="H39" s="19">
        <f t="shared" si="2"/>
        <v>18012.5</v>
      </c>
      <c r="K39"/>
    </row>
    <row r="40" spans="1:11">
      <c r="A40" s="14">
        <v>44648</v>
      </c>
      <c r="B40" s="5">
        <v>10000</v>
      </c>
      <c r="C40" s="24"/>
      <c r="E40" s="26">
        <v>44674</v>
      </c>
      <c r="F40" s="25" t="s">
        <v>33</v>
      </c>
      <c r="G40" s="6">
        <v>599.6</v>
      </c>
      <c r="H40" s="19">
        <f t="shared" si="2"/>
        <v>19636.900000000001</v>
      </c>
      <c r="K40"/>
    </row>
    <row r="41" spans="1:11">
      <c r="A41" s="14">
        <v>44648</v>
      </c>
      <c r="B41" s="5">
        <v>5000</v>
      </c>
      <c r="C41" s="24"/>
      <c r="E41" s="26">
        <v>44674</v>
      </c>
      <c r="F41" s="25" t="s">
        <v>34</v>
      </c>
      <c r="G41" s="6">
        <v>60</v>
      </c>
      <c r="H41" s="19">
        <f t="shared" si="2"/>
        <v>1965</v>
      </c>
      <c r="K41"/>
    </row>
    <row r="42" spans="1:11">
      <c r="A42" s="14">
        <v>44649</v>
      </c>
      <c r="B42" s="5">
        <v>5000</v>
      </c>
      <c r="C42" s="24"/>
      <c r="E42" s="26">
        <v>44678</v>
      </c>
      <c r="F42" s="25" t="s">
        <v>35</v>
      </c>
      <c r="G42" s="6">
        <v>4918.5</v>
      </c>
      <c r="H42" s="19">
        <f>G42*33.975</f>
        <v>167106.03750000001</v>
      </c>
      <c r="K42"/>
    </row>
    <row r="43" spans="1:11">
      <c r="A43" s="14">
        <v>44649</v>
      </c>
      <c r="B43" s="5">
        <v>10000</v>
      </c>
      <c r="C43" s="24"/>
      <c r="E43" s="26">
        <v>44679</v>
      </c>
      <c r="F43" s="25" t="s">
        <v>36</v>
      </c>
      <c r="G43" s="6">
        <v>1000</v>
      </c>
      <c r="H43" s="19">
        <f t="shared" ref="H43:H45" si="3">G43*33.975</f>
        <v>33975</v>
      </c>
      <c r="K43"/>
    </row>
    <row r="44" spans="1:11">
      <c r="A44" s="14">
        <v>44649</v>
      </c>
      <c r="B44" s="5">
        <v>10000</v>
      </c>
      <c r="C44" s="24"/>
      <c r="E44" s="26">
        <v>44679</v>
      </c>
      <c r="F44" s="25" t="s">
        <v>37</v>
      </c>
      <c r="G44" s="6">
        <v>1180</v>
      </c>
      <c r="H44" s="19">
        <f t="shared" si="3"/>
        <v>40090.5</v>
      </c>
      <c r="K44"/>
    </row>
    <row r="45" spans="1:11">
      <c r="A45" s="14">
        <v>44649</v>
      </c>
      <c r="B45" s="5">
        <v>10000</v>
      </c>
      <c r="C45" s="24"/>
      <c r="E45" s="26">
        <v>44681</v>
      </c>
      <c r="F45" s="25" t="s">
        <v>38</v>
      </c>
      <c r="G45" s="6">
        <v>799</v>
      </c>
      <c r="H45" s="19">
        <f t="shared" si="3"/>
        <v>27146.025000000001</v>
      </c>
      <c r="I45" s="7"/>
      <c r="K45"/>
    </row>
    <row r="46" spans="1:11">
      <c r="A46" s="14">
        <v>44649</v>
      </c>
      <c r="B46" s="5">
        <v>50000</v>
      </c>
      <c r="C46" s="24"/>
      <c r="E46" s="26">
        <v>44685</v>
      </c>
      <c r="F46" s="25" t="s">
        <v>39</v>
      </c>
      <c r="G46" s="6">
        <v>1920</v>
      </c>
      <c r="H46" s="19">
        <f>G46*30.88</f>
        <v>59289.599999999999</v>
      </c>
      <c r="K46"/>
    </row>
    <row r="47" spans="1:11">
      <c r="A47" s="14">
        <v>44649</v>
      </c>
      <c r="B47" s="5">
        <v>9471</v>
      </c>
      <c r="C47" s="24" t="s">
        <v>3</v>
      </c>
      <c r="E47" s="26">
        <v>44690</v>
      </c>
      <c r="F47" s="25" t="s">
        <v>43</v>
      </c>
      <c r="G47" s="6">
        <v>2477.5</v>
      </c>
      <c r="H47" s="19">
        <f t="shared" ref="H47:H54" si="4">G47*30.88</f>
        <v>76505.2</v>
      </c>
      <c r="K47"/>
    </row>
    <row r="48" spans="1:11">
      <c r="A48" s="14">
        <v>44649</v>
      </c>
      <c r="B48" s="5">
        <v>10000</v>
      </c>
      <c r="C48" s="24"/>
      <c r="E48" s="26">
        <v>44691</v>
      </c>
      <c r="F48" s="25" t="s">
        <v>94</v>
      </c>
      <c r="G48" s="6">
        <v>150</v>
      </c>
      <c r="H48" s="19">
        <f t="shared" si="4"/>
        <v>4632</v>
      </c>
      <c r="K48"/>
    </row>
    <row r="49" spans="1:11">
      <c r="A49" s="14">
        <v>44649</v>
      </c>
      <c r="B49" s="5">
        <v>4715</v>
      </c>
      <c r="C49" s="24" t="s">
        <v>3</v>
      </c>
      <c r="E49" s="26">
        <v>44691</v>
      </c>
      <c r="F49" s="25" t="s">
        <v>40</v>
      </c>
      <c r="G49" s="6">
        <v>200</v>
      </c>
      <c r="H49" s="19">
        <f t="shared" si="4"/>
        <v>6176</v>
      </c>
      <c r="K49"/>
    </row>
    <row r="50" spans="1:11">
      <c r="A50" s="14">
        <v>44649</v>
      </c>
      <c r="B50" s="5">
        <v>911</v>
      </c>
      <c r="C50" s="24" t="s">
        <v>3</v>
      </c>
      <c r="E50" s="26">
        <v>44692</v>
      </c>
      <c r="F50" s="25" t="s">
        <v>41</v>
      </c>
      <c r="G50" s="6">
        <v>200</v>
      </c>
      <c r="H50" s="19">
        <f t="shared" si="4"/>
        <v>6176</v>
      </c>
      <c r="K50"/>
    </row>
    <row r="51" spans="1:11">
      <c r="A51" s="14">
        <v>44650</v>
      </c>
      <c r="B51" s="5">
        <v>4715</v>
      </c>
      <c r="C51" s="24" t="s">
        <v>3</v>
      </c>
      <c r="E51" s="26">
        <v>44699</v>
      </c>
      <c r="F51" s="25" t="s">
        <v>94</v>
      </c>
      <c r="G51" s="6">
        <v>170</v>
      </c>
      <c r="H51" s="19">
        <f t="shared" si="4"/>
        <v>5249.5999999999995</v>
      </c>
      <c r="K51"/>
    </row>
    <row r="52" spans="1:11">
      <c r="A52" s="14">
        <v>44652</v>
      </c>
      <c r="B52" s="5">
        <v>50000</v>
      </c>
      <c r="C52" s="24" t="s">
        <v>96</v>
      </c>
      <c r="E52" s="26">
        <v>44699</v>
      </c>
      <c r="F52" s="25" t="s">
        <v>44</v>
      </c>
      <c r="G52" s="6">
        <v>300</v>
      </c>
      <c r="H52" s="19">
        <f t="shared" si="4"/>
        <v>9264</v>
      </c>
      <c r="K52"/>
    </row>
    <row r="53" spans="1:11">
      <c r="A53" s="14">
        <v>44652</v>
      </c>
      <c r="B53" s="5">
        <v>2813</v>
      </c>
      <c r="C53" s="24" t="s">
        <v>3</v>
      </c>
      <c r="E53" s="26">
        <v>44700</v>
      </c>
      <c r="F53" s="25" t="s">
        <v>14</v>
      </c>
      <c r="G53" s="6">
        <v>860.84</v>
      </c>
      <c r="H53" s="19">
        <f>G53*30.89</f>
        <v>26591.347600000001</v>
      </c>
      <c r="K53"/>
    </row>
    <row r="54" spans="1:11">
      <c r="A54" s="14">
        <v>44653</v>
      </c>
      <c r="B54" s="5">
        <v>50000</v>
      </c>
      <c r="C54" s="24"/>
      <c r="E54" s="26">
        <v>44700</v>
      </c>
      <c r="F54" s="25" t="s">
        <v>72</v>
      </c>
      <c r="G54" s="6">
        <v>270</v>
      </c>
      <c r="H54" s="19">
        <f t="shared" si="4"/>
        <v>8337.6</v>
      </c>
      <c r="K54"/>
    </row>
    <row r="55" spans="1:11">
      <c r="A55" s="14">
        <v>44653</v>
      </c>
      <c r="B55" s="5">
        <v>10000</v>
      </c>
      <c r="C55" s="24"/>
      <c r="E55" s="26">
        <v>44705</v>
      </c>
      <c r="F55" s="25" t="s">
        <v>53</v>
      </c>
      <c r="G55" s="6">
        <v>180</v>
      </c>
      <c r="H55" s="19">
        <f>G55*32.38</f>
        <v>5828.4000000000005</v>
      </c>
      <c r="K55"/>
    </row>
    <row r="56" spans="1:11">
      <c r="A56" s="14">
        <v>44654</v>
      </c>
      <c r="B56" s="5">
        <v>9471</v>
      </c>
      <c r="C56" s="24" t="s">
        <v>3</v>
      </c>
      <c r="E56" s="26">
        <v>44706</v>
      </c>
      <c r="F56" s="25" t="s">
        <v>46</v>
      </c>
      <c r="G56" s="6">
        <v>400</v>
      </c>
      <c r="H56" s="19">
        <f t="shared" ref="H56:H70" si="5">G56*32.38</f>
        <v>12952.000000000002</v>
      </c>
      <c r="K56"/>
    </row>
    <row r="57" spans="1:11">
      <c r="A57" s="14">
        <v>44654</v>
      </c>
      <c r="B57" s="5">
        <v>28493</v>
      </c>
      <c r="C57" s="24" t="s">
        <v>3</v>
      </c>
      <c r="E57" s="26">
        <v>44706</v>
      </c>
      <c r="F57" s="25" t="s">
        <v>45</v>
      </c>
      <c r="G57" s="6">
        <v>2100</v>
      </c>
      <c r="H57" s="19">
        <f t="shared" si="5"/>
        <v>67998</v>
      </c>
      <c r="K57"/>
    </row>
    <row r="58" spans="1:11">
      <c r="A58" s="14">
        <v>44654</v>
      </c>
      <c r="B58" s="5">
        <v>28493</v>
      </c>
      <c r="C58" s="24" t="s">
        <v>3</v>
      </c>
      <c r="E58" s="26">
        <v>44706</v>
      </c>
      <c r="F58" s="25" t="s">
        <v>49</v>
      </c>
      <c r="G58" s="6">
        <v>1000</v>
      </c>
      <c r="H58" s="19">
        <f t="shared" si="5"/>
        <v>32380.000000000004</v>
      </c>
      <c r="K58"/>
    </row>
    <row r="59" spans="1:11">
      <c r="A59" s="14">
        <v>44655</v>
      </c>
      <c r="B59" s="5">
        <v>100000</v>
      </c>
      <c r="C59" s="24"/>
      <c r="E59" s="26">
        <v>44711</v>
      </c>
      <c r="F59" s="25" t="s">
        <v>40</v>
      </c>
      <c r="G59" s="6">
        <v>240</v>
      </c>
      <c r="H59" s="19">
        <f t="shared" si="5"/>
        <v>7771.2000000000007</v>
      </c>
      <c r="K59"/>
    </row>
    <row r="60" spans="1:11">
      <c r="A60" s="14">
        <v>44655</v>
      </c>
      <c r="B60" s="5">
        <v>9471</v>
      </c>
      <c r="C60" s="24" t="s">
        <v>3</v>
      </c>
      <c r="E60" s="26">
        <v>44711</v>
      </c>
      <c r="F60" s="25" t="s">
        <v>46</v>
      </c>
      <c r="G60" s="6">
        <v>400</v>
      </c>
      <c r="H60" s="19">
        <f t="shared" si="5"/>
        <v>12952.000000000002</v>
      </c>
      <c r="K60"/>
    </row>
    <row r="61" spans="1:11">
      <c r="A61" s="14">
        <v>44655</v>
      </c>
      <c r="B61" s="5">
        <v>2813</v>
      </c>
      <c r="C61" s="24" t="s">
        <v>3</v>
      </c>
      <c r="E61" s="26">
        <v>44711</v>
      </c>
      <c r="F61" s="25" t="s">
        <v>53</v>
      </c>
      <c r="G61" s="6">
        <v>130</v>
      </c>
      <c r="H61" s="19">
        <f t="shared" si="5"/>
        <v>4209.4000000000005</v>
      </c>
      <c r="K61"/>
    </row>
    <row r="62" spans="1:11">
      <c r="A62" s="14">
        <v>44655</v>
      </c>
      <c r="B62" s="5">
        <v>4715</v>
      </c>
      <c r="C62" s="24" t="s">
        <v>3</v>
      </c>
      <c r="E62" s="26">
        <v>44713</v>
      </c>
      <c r="F62" s="25" t="s">
        <v>53</v>
      </c>
      <c r="G62" s="6">
        <v>130</v>
      </c>
      <c r="H62" s="19">
        <f t="shared" si="5"/>
        <v>4209.4000000000005</v>
      </c>
      <c r="K62"/>
    </row>
    <row r="63" spans="1:11">
      <c r="A63" s="14">
        <v>44656</v>
      </c>
      <c r="B63" s="5">
        <v>200000</v>
      </c>
      <c r="C63" s="24"/>
      <c r="E63" s="26">
        <v>44714</v>
      </c>
      <c r="F63" s="25" t="s">
        <v>47</v>
      </c>
      <c r="G63" s="6">
        <v>300</v>
      </c>
      <c r="H63" s="19">
        <f t="shared" si="5"/>
        <v>9714</v>
      </c>
      <c r="K63"/>
    </row>
    <row r="64" spans="1:11">
      <c r="A64" s="14">
        <v>44657</v>
      </c>
      <c r="B64" s="5">
        <v>9471</v>
      </c>
      <c r="C64" s="24" t="s">
        <v>3</v>
      </c>
      <c r="E64" s="26">
        <v>44718</v>
      </c>
      <c r="F64" s="25" t="s">
        <v>53</v>
      </c>
      <c r="G64" s="6">
        <v>130</v>
      </c>
      <c r="H64" s="19">
        <f t="shared" si="5"/>
        <v>4209.4000000000005</v>
      </c>
      <c r="K64"/>
    </row>
    <row r="65" spans="1:11">
      <c r="A65" s="14">
        <v>44657</v>
      </c>
      <c r="B65" s="5">
        <v>9471</v>
      </c>
      <c r="C65" s="24" t="s">
        <v>3</v>
      </c>
      <c r="E65" s="26">
        <v>44718</v>
      </c>
      <c r="F65" s="25" t="s">
        <v>47</v>
      </c>
      <c r="G65" s="6">
        <v>300</v>
      </c>
      <c r="H65" s="19">
        <f t="shared" si="5"/>
        <v>9714</v>
      </c>
      <c r="K65"/>
    </row>
    <row r="66" spans="1:11">
      <c r="A66" s="14">
        <v>44658</v>
      </c>
      <c r="B66" s="5">
        <v>4715</v>
      </c>
      <c r="C66" s="24" t="s">
        <v>3</v>
      </c>
      <c r="E66" s="26">
        <v>44720</v>
      </c>
      <c r="F66" s="25" t="s">
        <v>53</v>
      </c>
      <c r="G66" s="6">
        <v>300</v>
      </c>
      <c r="H66" s="19">
        <f t="shared" si="5"/>
        <v>9714</v>
      </c>
      <c r="K66"/>
    </row>
    <row r="67" spans="1:11">
      <c r="A67" s="14">
        <v>44658</v>
      </c>
      <c r="B67" s="5">
        <v>4715</v>
      </c>
      <c r="C67" s="24" t="s">
        <v>3</v>
      </c>
      <c r="E67" s="26">
        <v>44720</v>
      </c>
      <c r="F67" s="25" t="s">
        <v>47</v>
      </c>
      <c r="G67" s="6">
        <v>300</v>
      </c>
      <c r="H67" s="19">
        <f t="shared" si="5"/>
        <v>9714</v>
      </c>
      <c r="K67"/>
    </row>
    <row r="68" spans="1:11">
      <c r="A68" s="14">
        <v>44659</v>
      </c>
      <c r="B68" s="5">
        <v>75000</v>
      </c>
      <c r="C68" s="24" t="s">
        <v>98</v>
      </c>
      <c r="E68" s="26">
        <v>44721</v>
      </c>
      <c r="F68" s="25" t="s">
        <v>73</v>
      </c>
      <c r="G68" s="6">
        <v>300</v>
      </c>
      <c r="H68" s="19">
        <f t="shared" si="5"/>
        <v>9714</v>
      </c>
      <c r="K68"/>
    </row>
    <row r="69" spans="1:11">
      <c r="A69" s="14">
        <v>44659</v>
      </c>
      <c r="B69" s="5">
        <v>10000</v>
      </c>
      <c r="C69" s="24"/>
      <c r="E69" s="26">
        <v>44721</v>
      </c>
      <c r="F69" s="25" t="s">
        <v>85</v>
      </c>
      <c r="G69" s="6">
        <v>400</v>
      </c>
      <c r="H69" s="19">
        <f t="shared" si="5"/>
        <v>12952.000000000002</v>
      </c>
      <c r="K69"/>
    </row>
    <row r="70" spans="1:11">
      <c r="A70" s="14">
        <v>44659</v>
      </c>
      <c r="B70" s="5">
        <v>10000</v>
      </c>
      <c r="C70" s="24"/>
      <c r="E70" s="26">
        <v>44722</v>
      </c>
      <c r="F70" s="25" t="s">
        <v>82</v>
      </c>
      <c r="G70" s="6">
        <v>1500</v>
      </c>
      <c r="H70" s="19">
        <f t="shared" si="5"/>
        <v>48570.000000000007</v>
      </c>
      <c r="K70"/>
    </row>
    <row r="71" spans="1:11">
      <c r="A71" s="14">
        <v>44660</v>
      </c>
      <c r="B71" s="5">
        <v>9471</v>
      </c>
      <c r="C71" s="24" t="s">
        <v>3</v>
      </c>
      <c r="E71" s="26">
        <v>44722</v>
      </c>
      <c r="F71" s="25" t="s">
        <v>43</v>
      </c>
      <c r="G71" s="6">
        <v>3083</v>
      </c>
      <c r="H71" s="19">
        <f>G71*32.38</f>
        <v>99827.540000000008</v>
      </c>
      <c r="K71"/>
    </row>
    <row r="72" spans="1:11">
      <c r="A72" s="14">
        <v>44660</v>
      </c>
      <c r="B72" s="5">
        <v>10000</v>
      </c>
      <c r="C72" s="24"/>
      <c r="E72" s="26">
        <v>44727</v>
      </c>
      <c r="F72" s="25" t="s">
        <v>51</v>
      </c>
      <c r="G72" s="6">
        <v>300</v>
      </c>
      <c r="H72" s="19">
        <f>G72*32.11</f>
        <v>9633</v>
      </c>
      <c r="K72"/>
    </row>
    <row r="73" spans="1:11">
      <c r="A73" s="14">
        <v>44661</v>
      </c>
      <c r="B73" s="5">
        <v>1862</v>
      </c>
      <c r="C73" s="24"/>
      <c r="E73" s="26">
        <v>44727</v>
      </c>
      <c r="F73" s="25" t="s">
        <v>50</v>
      </c>
      <c r="G73" s="6">
        <v>160</v>
      </c>
      <c r="H73" s="19">
        <f t="shared" ref="H73:H85" si="6">G73*32.11</f>
        <v>5137.6000000000004</v>
      </c>
      <c r="K73"/>
    </row>
    <row r="74" spans="1:11">
      <c r="A74" s="14">
        <v>44662</v>
      </c>
      <c r="B74" s="5">
        <v>10000</v>
      </c>
      <c r="C74" s="24"/>
      <c r="E74" s="26">
        <v>44734</v>
      </c>
      <c r="F74" s="25" t="s">
        <v>52</v>
      </c>
      <c r="G74" s="6">
        <v>450</v>
      </c>
      <c r="H74" s="19">
        <f t="shared" si="6"/>
        <v>14449.5</v>
      </c>
      <c r="K74"/>
    </row>
    <row r="75" spans="1:11">
      <c r="A75" s="14">
        <v>44662</v>
      </c>
      <c r="B75" s="5">
        <v>56167</v>
      </c>
      <c r="C75" s="24"/>
      <c r="E75" s="26">
        <v>44734</v>
      </c>
      <c r="F75" s="25" t="s">
        <v>53</v>
      </c>
      <c r="G75" s="6">
        <v>70</v>
      </c>
      <c r="H75" s="19">
        <f t="shared" si="6"/>
        <v>2247.6999999999998</v>
      </c>
      <c r="K75"/>
    </row>
    <row r="76" spans="1:11">
      <c r="A76" s="14">
        <v>44662</v>
      </c>
      <c r="B76" s="5">
        <v>30000</v>
      </c>
      <c r="C76" s="24"/>
      <c r="E76" s="26">
        <v>44741</v>
      </c>
      <c r="F76" s="25" t="s">
        <v>53</v>
      </c>
      <c r="G76" s="6">
        <v>50</v>
      </c>
      <c r="H76" s="19">
        <f t="shared" si="6"/>
        <v>1605.5</v>
      </c>
      <c r="K76"/>
    </row>
    <row r="77" spans="1:11">
      <c r="A77" s="14">
        <v>44663</v>
      </c>
      <c r="B77" s="5">
        <v>5000</v>
      </c>
      <c r="C77" s="24"/>
      <c r="E77" s="26">
        <v>44741</v>
      </c>
      <c r="F77" s="25" t="s">
        <v>52</v>
      </c>
      <c r="G77" s="6">
        <v>450</v>
      </c>
      <c r="H77" s="19">
        <f t="shared" si="6"/>
        <v>14449.5</v>
      </c>
      <c r="K77"/>
    </row>
    <row r="78" spans="1:11">
      <c r="A78" s="14">
        <v>44663</v>
      </c>
      <c r="B78" s="5">
        <v>4715</v>
      </c>
      <c r="C78" s="24" t="s">
        <v>3</v>
      </c>
      <c r="E78" s="26">
        <v>44747</v>
      </c>
      <c r="F78" s="25" t="s">
        <v>53</v>
      </c>
      <c r="G78" s="6">
        <v>75</v>
      </c>
      <c r="H78" s="19">
        <f t="shared" si="6"/>
        <v>2408.25</v>
      </c>
      <c r="K78"/>
    </row>
    <row r="79" spans="1:11">
      <c r="A79" s="14">
        <v>44663</v>
      </c>
      <c r="B79" s="5">
        <v>911</v>
      </c>
      <c r="C79" s="24" t="s">
        <v>3</v>
      </c>
      <c r="E79" s="26">
        <v>44747</v>
      </c>
      <c r="F79" s="25" t="s">
        <v>52</v>
      </c>
      <c r="G79" s="6">
        <v>410</v>
      </c>
      <c r="H79" s="19">
        <f t="shared" si="6"/>
        <v>13165.1</v>
      </c>
      <c r="K79"/>
    </row>
    <row r="80" spans="1:11">
      <c r="A80" s="14">
        <v>44663</v>
      </c>
      <c r="B80" s="5">
        <v>3000</v>
      </c>
      <c r="C80" s="24"/>
      <c r="E80" s="26">
        <v>44748</v>
      </c>
      <c r="F80" s="25" t="s">
        <v>53</v>
      </c>
      <c r="G80" s="6">
        <v>77</v>
      </c>
      <c r="H80" s="19">
        <f t="shared" si="6"/>
        <v>2472.4699999999998</v>
      </c>
      <c r="K80"/>
    </row>
    <row r="81" spans="1:11">
      <c r="A81" s="14">
        <v>44664</v>
      </c>
      <c r="B81" s="5">
        <v>3000</v>
      </c>
      <c r="C81" s="24"/>
      <c r="E81" s="26">
        <v>44748</v>
      </c>
      <c r="F81" s="25" t="s">
        <v>52</v>
      </c>
      <c r="G81" s="6">
        <v>410</v>
      </c>
      <c r="H81" s="19">
        <f t="shared" si="6"/>
        <v>13165.1</v>
      </c>
      <c r="K81"/>
    </row>
    <row r="82" spans="1:11">
      <c r="A82" s="14">
        <v>44664</v>
      </c>
      <c r="B82" s="5">
        <v>7000</v>
      </c>
      <c r="C82" s="24"/>
      <c r="E82" s="26">
        <v>44754</v>
      </c>
      <c r="F82" s="25" t="s">
        <v>53</v>
      </c>
      <c r="G82" s="6">
        <v>90</v>
      </c>
      <c r="H82" s="19">
        <f t="shared" si="6"/>
        <v>2889.9</v>
      </c>
      <c r="K82"/>
    </row>
    <row r="83" spans="1:11">
      <c r="A83" s="14">
        <v>44667</v>
      </c>
      <c r="B83" s="5">
        <v>30000</v>
      </c>
      <c r="C83" s="24"/>
      <c r="E83" s="26">
        <v>44754</v>
      </c>
      <c r="F83" s="25" t="s">
        <v>52</v>
      </c>
      <c r="G83" s="6">
        <v>410</v>
      </c>
      <c r="H83" s="19">
        <f t="shared" si="6"/>
        <v>13165.1</v>
      </c>
      <c r="K83"/>
    </row>
    <row r="84" spans="1:11">
      <c r="A84" s="14">
        <v>44667</v>
      </c>
      <c r="B84" s="5">
        <v>911</v>
      </c>
      <c r="C84" s="24" t="s">
        <v>3</v>
      </c>
      <c r="E84" s="26">
        <v>44755</v>
      </c>
      <c r="F84" s="25" t="s">
        <v>53</v>
      </c>
      <c r="G84" s="6">
        <v>100</v>
      </c>
      <c r="H84" s="19">
        <f t="shared" si="6"/>
        <v>3211</v>
      </c>
      <c r="K84"/>
    </row>
    <row r="85" spans="1:11">
      <c r="A85" s="14">
        <v>44667</v>
      </c>
      <c r="B85" s="5">
        <v>14226</v>
      </c>
      <c r="C85" s="24" t="s">
        <v>3</v>
      </c>
      <c r="E85" s="26">
        <v>44755</v>
      </c>
      <c r="F85" s="25" t="s">
        <v>52</v>
      </c>
      <c r="G85" s="6">
        <v>410</v>
      </c>
      <c r="H85" s="19">
        <f t="shared" si="6"/>
        <v>13165.1</v>
      </c>
      <c r="K85"/>
    </row>
    <row r="86" spans="1:11">
      <c r="A86" s="14">
        <v>44667</v>
      </c>
      <c r="B86" s="5">
        <v>9471</v>
      </c>
      <c r="C86" s="24" t="s">
        <v>3</v>
      </c>
      <c r="E86" s="26">
        <v>44761</v>
      </c>
      <c r="F86" s="25" t="s">
        <v>53</v>
      </c>
      <c r="G86" s="6">
        <v>90</v>
      </c>
      <c r="H86" s="19">
        <f>G86*30.72</f>
        <v>2764.7999999999997</v>
      </c>
      <c r="K86"/>
    </row>
    <row r="87" spans="1:11">
      <c r="A87" s="14">
        <v>44667</v>
      </c>
      <c r="B87" s="5">
        <v>9471</v>
      </c>
      <c r="C87" s="24" t="s">
        <v>3</v>
      </c>
      <c r="E87" s="26">
        <v>44761</v>
      </c>
      <c r="F87" s="25" t="s">
        <v>51</v>
      </c>
      <c r="G87" s="6">
        <v>410</v>
      </c>
      <c r="H87" s="19">
        <f t="shared" ref="H87:H111" si="7">G87*30.72</f>
        <v>12595.199999999999</v>
      </c>
      <c r="K87"/>
    </row>
    <row r="88" spans="1:11">
      <c r="A88" s="14">
        <v>44668</v>
      </c>
      <c r="B88" s="5">
        <v>18982</v>
      </c>
      <c r="C88" s="24" t="s">
        <v>3</v>
      </c>
      <c r="E88" s="26">
        <v>44767</v>
      </c>
      <c r="F88" s="25" t="s">
        <v>53</v>
      </c>
      <c r="G88" s="6">
        <v>100</v>
      </c>
      <c r="H88" s="19">
        <f t="shared" si="7"/>
        <v>3072</v>
      </c>
      <c r="K88"/>
    </row>
    <row r="89" spans="1:11">
      <c r="A89" s="14">
        <v>44670</v>
      </c>
      <c r="B89" s="5">
        <v>5667</v>
      </c>
      <c r="C89" s="24" t="s">
        <v>3</v>
      </c>
      <c r="E89" s="26">
        <v>44767</v>
      </c>
      <c r="F89" s="25" t="s">
        <v>52</v>
      </c>
      <c r="G89" s="6">
        <v>410</v>
      </c>
      <c r="H89" s="19">
        <f t="shared" si="7"/>
        <v>12595.199999999999</v>
      </c>
      <c r="K89"/>
    </row>
    <row r="90" spans="1:11">
      <c r="A90" s="14">
        <v>44670</v>
      </c>
      <c r="B90" s="5">
        <v>20000</v>
      </c>
      <c r="C90" s="24" t="s">
        <v>108</v>
      </c>
      <c r="E90" s="26">
        <v>44768</v>
      </c>
      <c r="F90" s="25" t="s">
        <v>53</v>
      </c>
      <c r="G90" s="6">
        <v>120</v>
      </c>
      <c r="H90" s="19">
        <f t="shared" si="7"/>
        <v>3686.3999999999996</v>
      </c>
      <c r="K90"/>
    </row>
    <row r="91" spans="1:11">
      <c r="A91" s="14">
        <v>44672</v>
      </c>
      <c r="B91" s="5">
        <v>5000</v>
      </c>
      <c r="C91" s="24"/>
      <c r="E91" s="26">
        <v>44768</v>
      </c>
      <c r="F91" s="25" t="s">
        <v>51</v>
      </c>
      <c r="G91" s="6">
        <v>410</v>
      </c>
      <c r="H91" s="19">
        <f t="shared" si="7"/>
        <v>12595.199999999999</v>
      </c>
      <c r="K91"/>
    </row>
    <row r="92" spans="1:11">
      <c r="A92" s="14">
        <v>44672</v>
      </c>
      <c r="B92" s="5">
        <v>10000</v>
      </c>
      <c r="C92" s="24"/>
      <c r="E92" s="26">
        <v>44767</v>
      </c>
      <c r="F92" s="25" t="s">
        <v>73</v>
      </c>
      <c r="G92" s="6">
        <v>270</v>
      </c>
      <c r="H92" s="19">
        <f t="shared" si="7"/>
        <v>8294.4</v>
      </c>
      <c r="K92"/>
    </row>
    <row r="93" spans="1:11">
      <c r="A93" s="14">
        <v>44672</v>
      </c>
      <c r="B93" s="5">
        <v>1000</v>
      </c>
      <c r="C93" s="24"/>
      <c r="E93" s="26">
        <v>44775</v>
      </c>
      <c r="F93" s="25" t="s">
        <v>51</v>
      </c>
      <c r="G93" s="6">
        <v>390</v>
      </c>
      <c r="H93" s="19">
        <f t="shared" si="7"/>
        <v>11980.8</v>
      </c>
      <c r="K93"/>
    </row>
    <row r="94" spans="1:11">
      <c r="A94" s="14">
        <v>44676</v>
      </c>
      <c r="B94" s="5">
        <v>10000</v>
      </c>
      <c r="C94" s="24"/>
      <c r="E94" s="26">
        <v>44775</v>
      </c>
      <c r="F94" s="25" t="s">
        <v>53</v>
      </c>
      <c r="G94" s="6">
        <v>100</v>
      </c>
      <c r="H94" s="19">
        <f t="shared" si="7"/>
        <v>3072</v>
      </c>
      <c r="K94"/>
    </row>
    <row r="95" spans="1:11">
      <c r="A95" s="14">
        <v>44676</v>
      </c>
      <c r="B95" s="5">
        <v>9541</v>
      </c>
      <c r="C95" s="24" t="s">
        <v>3</v>
      </c>
      <c r="E95" s="26">
        <v>44776</v>
      </c>
      <c r="F95" s="25" t="s">
        <v>51</v>
      </c>
      <c r="G95" s="6">
        <v>390</v>
      </c>
      <c r="H95" s="19">
        <f t="shared" si="7"/>
        <v>11980.8</v>
      </c>
      <c r="K95"/>
    </row>
    <row r="96" spans="1:11">
      <c r="A96" s="14">
        <v>44678</v>
      </c>
      <c r="B96" s="5">
        <v>42000</v>
      </c>
      <c r="C96" s="24"/>
      <c r="E96" s="26">
        <v>44776</v>
      </c>
      <c r="F96" s="25" t="s">
        <v>53</v>
      </c>
      <c r="G96" s="6">
        <v>100</v>
      </c>
      <c r="H96" s="19">
        <f t="shared" si="7"/>
        <v>3072</v>
      </c>
      <c r="K96"/>
    </row>
    <row r="97" spans="1:11">
      <c r="A97" s="14">
        <v>44679</v>
      </c>
      <c r="B97" s="5">
        <v>2813</v>
      </c>
      <c r="C97" s="24" t="s">
        <v>3</v>
      </c>
      <c r="E97" s="26">
        <v>44782</v>
      </c>
      <c r="F97" s="25" t="s">
        <v>51</v>
      </c>
      <c r="G97" s="6">
        <v>390</v>
      </c>
      <c r="H97" s="19">
        <f t="shared" si="7"/>
        <v>11980.8</v>
      </c>
      <c r="K97"/>
    </row>
    <row r="98" spans="1:11">
      <c r="A98" s="14">
        <v>44680</v>
      </c>
      <c r="B98" s="5">
        <v>29090</v>
      </c>
      <c r="C98" s="24" t="s">
        <v>3</v>
      </c>
      <c r="E98" s="26">
        <v>44782</v>
      </c>
      <c r="F98" s="25" t="s">
        <v>53</v>
      </c>
      <c r="G98" s="6">
        <v>140</v>
      </c>
      <c r="H98" s="19">
        <f t="shared" si="7"/>
        <v>4300.8</v>
      </c>
      <c r="K98"/>
    </row>
    <row r="99" spans="1:11">
      <c r="A99" s="14">
        <v>44681</v>
      </c>
      <c r="B99" s="5">
        <v>297400</v>
      </c>
      <c r="C99" s="24" t="s">
        <v>96</v>
      </c>
      <c r="E99" s="26">
        <v>44783</v>
      </c>
      <c r="F99" s="25" t="s">
        <v>51</v>
      </c>
      <c r="G99" s="6">
        <v>390</v>
      </c>
      <c r="H99" s="19">
        <f t="shared" si="7"/>
        <v>11980.8</v>
      </c>
      <c r="K99"/>
    </row>
    <row r="100" spans="1:11">
      <c r="A100" s="14">
        <v>44687</v>
      </c>
      <c r="B100" s="5">
        <v>95829</v>
      </c>
      <c r="C100" s="28" t="s">
        <v>99</v>
      </c>
      <c r="E100" s="26">
        <v>44783</v>
      </c>
      <c r="F100" s="25" t="s">
        <v>53</v>
      </c>
      <c r="G100" s="6">
        <v>120</v>
      </c>
      <c r="H100" s="19">
        <f t="shared" si="7"/>
        <v>3686.3999999999996</v>
      </c>
      <c r="K100"/>
    </row>
    <row r="101" spans="1:11">
      <c r="A101" s="14">
        <v>44689</v>
      </c>
      <c r="B101" s="5">
        <v>18982</v>
      </c>
      <c r="C101" s="24" t="s">
        <v>100</v>
      </c>
      <c r="E101" s="26">
        <v>44784</v>
      </c>
      <c r="F101" s="25" t="s">
        <v>86</v>
      </c>
      <c r="G101" s="6">
        <v>1965</v>
      </c>
      <c r="H101" s="19">
        <f t="shared" si="7"/>
        <v>60364.799999999996</v>
      </c>
      <c r="K101"/>
    </row>
    <row r="102" spans="1:11">
      <c r="A102" s="14">
        <v>45056</v>
      </c>
      <c r="B102" s="5">
        <v>76500</v>
      </c>
      <c r="C102" s="24" t="s">
        <v>42</v>
      </c>
      <c r="E102" s="26">
        <v>44788</v>
      </c>
      <c r="F102" s="25" t="s">
        <v>55</v>
      </c>
      <c r="G102" s="6">
        <v>4845</v>
      </c>
      <c r="H102" s="19">
        <f t="shared" si="7"/>
        <v>148838.39999999999</v>
      </c>
      <c r="K102"/>
    </row>
    <row r="103" spans="1:11">
      <c r="A103" s="14">
        <v>45057</v>
      </c>
      <c r="B103" s="5">
        <v>10000</v>
      </c>
      <c r="C103" s="24"/>
      <c r="E103" s="26">
        <v>44794</v>
      </c>
      <c r="F103" s="25" t="s">
        <v>56</v>
      </c>
      <c r="G103" s="6">
        <v>680</v>
      </c>
      <c r="H103" s="19">
        <f t="shared" si="7"/>
        <v>20889.599999999999</v>
      </c>
      <c r="K103"/>
    </row>
    <row r="104" spans="1:11">
      <c r="A104" s="14">
        <v>45058</v>
      </c>
      <c r="B104" s="5">
        <v>200000</v>
      </c>
      <c r="C104" s="24"/>
      <c r="E104" s="26">
        <v>44789</v>
      </c>
      <c r="F104" s="25" t="s">
        <v>51</v>
      </c>
      <c r="G104" s="6">
        <v>390</v>
      </c>
      <c r="H104" s="19">
        <f t="shared" si="7"/>
        <v>11980.8</v>
      </c>
      <c r="K104"/>
    </row>
    <row r="105" spans="1:11">
      <c r="A105" s="14">
        <v>44699</v>
      </c>
      <c r="B105" s="5">
        <v>9471</v>
      </c>
      <c r="C105" s="24" t="s">
        <v>3</v>
      </c>
      <c r="E105" s="26">
        <v>44789</v>
      </c>
      <c r="F105" s="25" t="s">
        <v>53</v>
      </c>
      <c r="G105" s="6">
        <v>140</v>
      </c>
      <c r="H105" s="19">
        <f t="shared" si="7"/>
        <v>4300.8</v>
      </c>
      <c r="K105"/>
    </row>
    <row r="106" spans="1:11">
      <c r="A106" s="14">
        <v>44700</v>
      </c>
      <c r="B106" s="5">
        <v>20000</v>
      </c>
      <c r="C106" s="24"/>
      <c r="E106" s="26">
        <v>44790</v>
      </c>
      <c r="F106" s="25" t="s">
        <v>51</v>
      </c>
      <c r="G106" s="6">
        <v>390</v>
      </c>
      <c r="H106" s="19">
        <f t="shared" si="7"/>
        <v>11980.8</v>
      </c>
      <c r="K106"/>
    </row>
    <row r="107" spans="1:11">
      <c r="A107" s="14">
        <v>44701</v>
      </c>
      <c r="B107" s="5">
        <v>31580</v>
      </c>
      <c r="C107" s="24" t="s">
        <v>101</v>
      </c>
      <c r="E107" s="26">
        <v>44790</v>
      </c>
      <c r="F107" s="25" t="s">
        <v>53</v>
      </c>
      <c r="G107" s="6">
        <v>120</v>
      </c>
      <c r="H107" s="19">
        <f t="shared" si="7"/>
        <v>3686.3999999999996</v>
      </c>
      <c r="K107"/>
    </row>
    <row r="108" spans="1:11">
      <c r="A108" s="14">
        <v>44702</v>
      </c>
      <c r="B108" s="5">
        <v>40000</v>
      </c>
      <c r="C108" s="24" t="s">
        <v>102</v>
      </c>
      <c r="E108" s="26">
        <v>44796</v>
      </c>
      <c r="F108" s="25" t="s">
        <v>87</v>
      </c>
      <c r="G108" s="6">
        <v>800</v>
      </c>
      <c r="H108" s="19">
        <f t="shared" si="7"/>
        <v>24576</v>
      </c>
      <c r="K108"/>
    </row>
    <row r="109" spans="1:11">
      <c r="A109" s="14">
        <v>44703</v>
      </c>
      <c r="B109" s="5">
        <v>10000</v>
      </c>
      <c r="C109" s="24"/>
      <c r="E109" s="26">
        <v>44796</v>
      </c>
      <c r="F109" s="25" t="s">
        <v>51</v>
      </c>
      <c r="G109" s="6">
        <v>390</v>
      </c>
      <c r="H109" s="19">
        <f t="shared" si="7"/>
        <v>11980.8</v>
      </c>
      <c r="K109"/>
    </row>
    <row r="110" spans="1:11">
      <c r="A110" s="14">
        <v>44699</v>
      </c>
      <c r="B110" s="5">
        <v>5667</v>
      </c>
      <c r="C110" s="24" t="s">
        <v>3</v>
      </c>
      <c r="E110" s="26">
        <v>44796</v>
      </c>
      <c r="F110" s="25" t="s">
        <v>53</v>
      </c>
      <c r="G110" s="6">
        <v>140</v>
      </c>
      <c r="H110" s="19">
        <f t="shared" si="7"/>
        <v>4300.8</v>
      </c>
      <c r="K110"/>
    </row>
    <row r="111" spans="1:11">
      <c r="A111" s="14">
        <v>44699</v>
      </c>
      <c r="B111" s="5">
        <v>50000</v>
      </c>
      <c r="C111" s="24"/>
      <c r="E111" s="26">
        <v>44797</v>
      </c>
      <c r="F111" s="25" t="s">
        <v>51</v>
      </c>
      <c r="G111" s="6">
        <v>390</v>
      </c>
      <c r="H111" s="19">
        <f t="shared" si="7"/>
        <v>11980.8</v>
      </c>
      <c r="K111"/>
    </row>
    <row r="112" spans="1:11">
      <c r="A112" s="14">
        <v>44707</v>
      </c>
      <c r="B112" s="5">
        <v>9541</v>
      </c>
      <c r="C112" s="24" t="s">
        <v>3</v>
      </c>
      <c r="E112" s="26">
        <v>44797</v>
      </c>
      <c r="F112" s="25" t="s">
        <v>53</v>
      </c>
      <c r="G112" s="6">
        <v>120</v>
      </c>
      <c r="H112" s="19">
        <f>G112*32.2</f>
        <v>3864.0000000000005</v>
      </c>
      <c r="K112"/>
    </row>
    <row r="113" spans="1:11">
      <c r="A113" s="14">
        <v>44711</v>
      </c>
      <c r="B113" s="5">
        <v>4715</v>
      </c>
      <c r="C113" s="24" t="s">
        <v>3</v>
      </c>
      <c r="E113" s="26">
        <v>44802</v>
      </c>
      <c r="F113" s="25" t="s">
        <v>73</v>
      </c>
      <c r="G113" s="6">
        <v>300</v>
      </c>
      <c r="H113" s="19">
        <f t="shared" ref="H113:H122" si="8">G113*32.2</f>
        <v>9660</v>
      </c>
      <c r="K113"/>
    </row>
    <row r="114" spans="1:11">
      <c r="A114" s="14">
        <v>44713</v>
      </c>
      <c r="B114" s="5">
        <v>30000</v>
      </c>
      <c r="C114" s="24" t="s">
        <v>109</v>
      </c>
      <c r="E114" s="26">
        <v>44803</v>
      </c>
      <c r="F114" s="25" t="s">
        <v>51</v>
      </c>
      <c r="G114" s="6">
        <v>390</v>
      </c>
      <c r="H114" s="19">
        <f t="shared" si="8"/>
        <v>12558.000000000002</v>
      </c>
      <c r="K114"/>
    </row>
    <row r="115" spans="1:11">
      <c r="A115" s="14">
        <v>44713</v>
      </c>
      <c r="B115" s="5">
        <v>911</v>
      </c>
      <c r="C115" s="24" t="s">
        <v>3</v>
      </c>
      <c r="E115" s="26">
        <v>44803</v>
      </c>
      <c r="F115" s="25" t="s">
        <v>53</v>
      </c>
      <c r="G115" s="6">
        <v>120</v>
      </c>
      <c r="H115" s="19">
        <f t="shared" si="8"/>
        <v>3864.0000000000005</v>
      </c>
      <c r="K115"/>
    </row>
    <row r="116" spans="1:11">
      <c r="A116" s="14">
        <v>44715</v>
      </c>
      <c r="B116" s="5">
        <v>30000</v>
      </c>
      <c r="C116" s="24"/>
      <c r="E116" s="26">
        <v>44804</v>
      </c>
      <c r="F116" s="25" t="s">
        <v>51</v>
      </c>
      <c r="G116" s="6">
        <v>390</v>
      </c>
      <c r="H116" s="19">
        <f t="shared" si="8"/>
        <v>12558.000000000002</v>
      </c>
      <c r="K116"/>
    </row>
    <row r="117" spans="1:11">
      <c r="A117" s="14">
        <v>44719</v>
      </c>
      <c r="B117" s="5">
        <v>14809</v>
      </c>
      <c r="C117" s="24" t="s">
        <v>99</v>
      </c>
      <c r="E117" s="26">
        <v>44804</v>
      </c>
      <c r="F117" s="25" t="s">
        <v>53</v>
      </c>
      <c r="G117" s="6">
        <v>120</v>
      </c>
      <c r="H117" s="19">
        <f t="shared" si="8"/>
        <v>3864.0000000000005</v>
      </c>
      <c r="K117"/>
    </row>
    <row r="118" spans="1:11">
      <c r="A118" s="14"/>
      <c r="B118" s="5">
        <v>90000</v>
      </c>
      <c r="C118" s="24" t="s">
        <v>48</v>
      </c>
      <c r="E118" s="26">
        <v>44804</v>
      </c>
      <c r="F118" s="25" t="s">
        <v>14</v>
      </c>
      <c r="G118" s="6">
        <v>1926</v>
      </c>
      <c r="H118" s="19">
        <f t="shared" si="8"/>
        <v>62017.200000000004</v>
      </c>
      <c r="K118"/>
    </row>
    <row r="119" spans="1:11">
      <c r="A119" s="14">
        <v>44732</v>
      </c>
      <c r="B119" s="5">
        <v>13000</v>
      </c>
      <c r="C119" s="24"/>
      <c r="E119" s="26">
        <v>44810</v>
      </c>
      <c r="F119" s="25" t="s">
        <v>51</v>
      </c>
      <c r="G119" s="6">
        <v>390</v>
      </c>
      <c r="H119" s="19">
        <f t="shared" si="8"/>
        <v>12558.000000000002</v>
      </c>
      <c r="K119"/>
    </row>
    <row r="120" spans="1:11">
      <c r="A120" s="14">
        <v>44729</v>
      </c>
      <c r="B120" s="5">
        <v>50000</v>
      </c>
      <c r="C120" s="24"/>
      <c r="E120" s="26">
        <v>44810</v>
      </c>
      <c r="F120" s="25" t="s">
        <v>53</v>
      </c>
      <c r="G120" s="6">
        <v>120</v>
      </c>
      <c r="H120" s="19">
        <f t="shared" si="8"/>
        <v>3864.0000000000005</v>
      </c>
      <c r="K120"/>
    </row>
    <row r="121" spans="1:11">
      <c r="A121" s="14">
        <v>44733</v>
      </c>
      <c r="B121" s="5">
        <v>14417</v>
      </c>
      <c r="C121" s="24" t="s">
        <v>3</v>
      </c>
      <c r="E121" s="26">
        <v>44811</v>
      </c>
      <c r="F121" s="25" t="s">
        <v>51</v>
      </c>
      <c r="G121" s="6">
        <v>390</v>
      </c>
      <c r="H121" s="19">
        <f t="shared" si="8"/>
        <v>12558.000000000002</v>
      </c>
      <c r="K121"/>
    </row>
    <row r="122" spans="1:11">
      <c r="A122" s="14">
        <v>44729</v>
      </c>
      <c r="B122" s="5">
        <v>5555</v>
      </c>
      <c r="C122" s="24"/>
      <c r="E122" s="26">
        <v>44811</v>
      </c>
      <c r="F122" s="25" t="s">
        <v>53</v>
      </c>
      <c r="G122" s="6">
        <v>120</v>
      </c>
      <c r="H122" s="19">
        <f t="shared" si="8"/>
        <v>3864.0000000000005</v>
      </c>
      <c r="K122"/>
    </row>
    <row r="123" spans="1:11">
      <c r="A123" s="14">
        <v>44736</v>
      </c>
      <c r="B123" s="5">
        <v>15000</v>
      </c>
      <c r="C123" s="24"/>
      <c r="E123" s="26">
        <v>44817</v>
      </c>
      <c r="F123" s="25" t="s">
        <v>51</v>
      </c>
      <c r="G123" s="6">
        <v>390</v>
      </c>
      <c r="H123" s="19">
        <f>G123*32.47</f>
        <v>12663.3</v>
      </c>
      <c r="K123"/>
    </row>
    <row r="124" spans="1:11">
      <c r="A124" s="14">
        <v>44739</v>
      </c>
      <c r="B124" s="5">
        <v>20000</v>
      </c>
      <c r="C124" s="24"/>
      <c r="E124" s="26">
        <v>44817</v>
      </c>
      <c r="F124" s="25" t="s">
        <v>53</v>
      </c>
      <c r="G124" s="6">
        <v>120</v>
      </c>
      <c r="H124" s="19">
        <f t="shared" ref="H124:H164" si="9">G124*32.47</f>
        <v>3896.3999999999996</v>
      </c>
      <c r="K124"/>
    </row>
    <row r="125" spans="1:11">
      <c r="A125" s="14">
        <v>44739</v>
      </c>
      <c r="B125" s="5">
        <v>13800</v>
      </c>
      <c r="C125" s="24"/>
      <c r="E125" s="26">
        <v>44818</v>
      </c>
      <c r="F125" s="25" t="s">
        <v>51</v>
      </c>
      <c r="G125" s="6">
        <v>390</v>
      </c>
      <c r="H125" s="19">
        <f t="shared" si="9"/>
        <v>12663.3</v>
      </c>
      <c r="K125"/>
    </row>
    <row r="126" spans="1:11">
      <c r="A126" s="14">
        <v>44741</v>
      </c>
      <c r="B126" s="5">
        <v>20000</v>
      </c>
      <c r="C126" s="24"/>
      <c r="E126" s="26">
        <v>44818</v>
      </c>
      <c r="F126" s="25" t="s">
        <v>53</v>
      </c>
      <c r="G126" s="6">
        <v>120</v>
      </c>
      <c r="H126" s="19">
        <f t="shared" si="9"/>
        <v>3896.3999999999996</v>
      </c>
      <c r="K126"/>
    </row>
    <row r="127" spans="1:11">
      <c r="A127" s="14">
        <v>44741</v>
      </c>
      <c r="B127" s="5">
        <v>9541</v>
      </c>
      <c r="C127" s="24" t="s">
        <v>3</v>
      </c>
      <c r="E127" s="26">
        <v>44819</v>
      </c>
      <c r="F127" s="25" t="s">
        <v>73</v>
      </c>
      <c r="G127" s="6">
        <v>290</v>
      </c>
      <c r="H127" s="19">
        <f t="shared" si="9"/>
        <v>9416.2999999999993</v>
      </c>
      <c r="K127"/>
    </row>
    <row r="128" spans="1:11">
      <c r="A128" s="14">
        <v>44743</v>
      </c>
      <c r="B128" s="5">
        <v>4715</v>
      </c>
      <c r="C128" s="24" t="s">
        <v>3</v>
      </c>
      <c r="E128" s="26">
        <v>44824</v>
      </c>
      <c r="F128" s="25" t="s">
        <v>51</v>
      </c>
      <c r="G128" s="6">
        <v>390</v>
      </c>
      <c r="H128" s="19">
        <f t="shared" si="9"/>
        <v>12663.3</v>
      </c>
      <c r="K128"/>
    </row>
    <row r="129" spans="1:11">
      <c r="A129" s="14">
        <v>44746</v>
      </c>
      <c r="B129" s="5">
        <v>911</v>
      </c>
      <c r="C129" s="24" t="s">
        <v>3</v>
      </c>
      <c r="E129" s="26">
        <v>44824</v>
      </c>
      <c r="F129" s="25" t="s">
        <v>53</v>
      </c>
      <c r="G129" s="6">
        <v>120</v>
      </c>
      <c r="H129" s="19">
        <f t="shared" si="9"/>
        <v>3896.3999999999996</v>
      </c>
      <c r="K129"/>
    </row>
    <row r="130" spans="1:11">
      <c r="A130" s="14">
        <v>44747</v>
      </c>
      <c r="B130" s="5">
        <v>10000</v>
      </c>
      <c r="C130" s="24"/>
      <c r="E130" s="26">
        <v>44825</v>
      </c>
      <c r="F130" s="25" t="s">
        <v>51</v>
      </c>
      <c r="G130" s="6">
        <v>390</v>
      </c>
      <c r="H130" s="19">
        <f t="shared" si="9"/>
        <v>12663.3</v>
      </c>
      <c r="K130"/>
    </row>
    <row r="131" spans="1:11">
      <c r="A131" s="14">
        <v>44749</v>
      </c>
      <c r="B131" s="5">
        <v>30000</v>
      </c>
      <c r="C131" s="24"/>
      <c r="E131" s="26">
        <v>44825</v>
      </c>
      <c r="F131" s="25" t="s">
        <v>53</v>
      </c>
      <c r="G131" s="6">
        <v>120</v>
      </c>
      <c r="H131" s="19">
        <f t="shared" si="9"/>
        <v>3896.3999999999996</v>
      </c>
      <c r="K131"/>
    </row>
    <row r="132" spans="1:11">
      <c r="A132" s="14">
        <v>44749</v>
      </c>
      <c r="B132" s="5">
        <v>30000</v>
      </c>
      <c r="C132" s="24"/>
      <c r="E132" s="26">
        <v>44827</v>
      </c>
      <c r="F132" s="25" t="s">
        <v>57</v>
      </c>
      <c r="G132" s="6">
        <v>190</v>
      </c>
      <c r="H132" s="19">
        <f t="shared" si="9"/>
        <v>6169.3</v>
      </c>
      <c r="K132"/>
    </row>
    <row r="133" spans="1:11">
      <c r="A133" s="14">
        <v>44757</v>
      </c>
      <c r="B133" s="5">
        <v>20000</v>
      </c>
      <c r="C133" s="24"/>
      <c r="E133" s="26">
        <v>44827</v>
      </c>
      <c r="F133" s="25" t="s">
        <v>57</v>
      </c>
      <c r="G133" s="6">
        <v>280</v>
      </c>
      <c r="H133" s="19">
        <f t="shared" si="9"/>
        <v>9091.6</v>
      </c>
      <c r="K133"/>
    </row>
    <row r="134" spans="1:11">
      <c r="A134" s="14">
        <v>44760</v>
      </c>
      <c r="B134" s="5">
        <v>8204</v>
      </c>
      <c r="C134" s="24" t="s">
        <v>3</v>
      </c>
      <c r="E134" s="26">
        <v>44831</v>
      </c>
      <c r="F134" s="25" t="s">
        <v>51</v>
      </c>
      <c r="G134" s="6">
        <v>390</v>
      </c>
      <c r="H134" s="19">
        <f t="shared" si="9"/>
        <v>12663.3</v>
      </c>
      <c r="K134"/>
    </row>
    <row r="135" spans="1:11">
      <c r="A135" s="14">
        <v>44760</v>
      </c>
      <c r="B135" s="5">
        <v>47331</v>
      </c>
      <c r="C135" s="24" t="s">
        <v>54</v>
      </c>
      <c r="E135" s="26">
        <v>44831</v>
      </c>
      <c r="F135" s="25" t="s">
        <v>53</v>
      </c>
      <c r="G135" s="6">
        <v>60</v>
      </c>
      <c r="H135" s="19">
        <f t="shared" si="9"/>
        <v>1948.1999999999998</v>
      </c>
      <c r="K135"/>
    </row>
    <row r="136" spans="1:11">
      <c r="A136" s="14">
        <v>44767</v>
      </c>
      <c r="B136" s="5">
        <v>9541</v>
      </c>
      <c r="C136" s="24" t="s">
        <v>3</v>
      </c>
      <c r="E136" s="26">
        <v>44832</v>
      </c>
      <c r="F136" s="25" t="s">
        <v>51</v>
      </c>
      <c r="G136" s="6">
        <v>390</v>
      </c>
      <c r="H136" s="19">
        <f t="shared" si="9"/>
        <v>12663.3</v>
      </c>
      <c r="K136"/>
    </row>
    <row r="137" spans="1:11">
      <c r="A137" s="14">
        <v>44768</v>
      </c>
      <c r="B137" s="5">
        <v>150000</v>
      </c>
      <c r="C137" s="24" t="s">
        <v>112</v>
      </c>
      <c r="E137" s="26">
        <v>44832</v>
      </c>
      <c r="F137" s="25" t="s">
        <v>53</v>
      </c>
      <c r="G137" s="6">
        <v>120</v>
      </c>
      <c r="H137" s="19">
        <f t="shared" si="9"/>
        <v>3896.3999999999996</v>
      </c>
      <c r="K137"/>
    </row>
    <row r="138" spans="1:11">
      <c r="A138" s="14">
        <v>44773</v>
      </c>
      <c r="B138" s="5">
        <v>10000</v>
      </c>
      <c r="C138" s="24" t="s">
        <v>83</v>
      </c>
      <c r="E138" s="26">
        <v>44835</v>
      </c>
      <c r="F138" s="25" t="s">
        <v>75</v>
      </c>
      <c r="G138" s="6">
        <v>140</v>
      </c>
      <c r="H138" s="19">
        <f t="shared" si="9"/>
        <v>4545.8</v>
      </c>
      <c r="K138"/>
    </row>
    <row r="139" spans="1:11">
      <c r="A139" s="14">
        <v>44774</v>
      </c>
      <c r="B139" s="5">
        <v>4715</v>
      </c>
      <c r="C139" s="24" t="s">
        <v>3</v>
      </c>
      <c r="E139" s="26">
        <v>44838</v>
      </c>
      <c r="F139" s="25" t="s">
        <v>51</v>
      </c>
      <c r="G139" s="6">
        <v>380</v>
      </c>
      <c r="H139" s="19">
        <f t="shared" si="9"/>
        <v>12338.6</v>
      </c>
      <c r="K139"/>
    </row>
    <row r="140" spans="1:11">
      <c r="A140" s="14">
        <v>44777</v>
      </c>
      <c r="B140" s="5">
        <v>4715</v>
      </c>
      <c r="C140" s="24" t="s">
        <v>3</v>
      </c>
      <c r="E140" s="26">
        <v>44838</v>
      </c>
      <c r="F140" s="25" t="s">
        <v>53</v>
      </c>
      <c r="G140" s="6">
        <v>120</v>
      </c>
      <c r="H140" s="19">
        <f t="shared" si="9"/>
        <v>3896.3999999999996</v>
      </c>
      <c r="K140"/>
    </row>
    <row r="141" spans="1:11">
      <c r="A141" s="14">
        <v>44780</v>
      </c>
      <c r="B141" s="5">
        <v>28493</v>
      </c>
      <c r="C141" s="24" t="s">
        <v>95</v>
      </c>
      <c r="E141" s="26">
        <v>44839</v>
      </c>
      <c r="F141" s="25" t="s">
        <v>59</v>
      </c>
      <c r="G141" s="6">
        <v>510</v>
      </c>
      <c r="H141" s="19">
        <f t="shared" si="9"/>
        <v>16559.7</v>
      </c>
      <c r="K141"/>
    </row>
    <row r="142" spans="1:11">
      <c r="A142" s="14">
        <v>44780</v>
      </c>
      <c r="B142" s="5">
        <v>1862</v>
      </c>
      <c r="C142" s="24" t="s">
        <v>95</v>
      </c>
      <c r="E142" s="26">
        <v>44839</v>
      </c>
      <c r="F142" s="25" t="s">
        <v>53</v>
      </c>
      <c r="G142" s="6">
        <v>120</v>
      </c>
      <c r="H142" s="19">
        <f t="shared" si="9"/>
        <v>3896.3999999999996</v>
      </c>
      <c r="K142"/>
    </row>
    <row r="143" spans="1:11">
      <c r="A143" s="14">
        <v>44781</v>
      </c>
      <c r="B143" s="5">
        <v>5000</v>
      </c>
      <c r="C143" s="24"/>
      <c r="E143" s="26">
        <v>44838</v>
      </c>
      <c r="F143" s="25" t="s">
        <v>74</v>
      </c>
      <c r="G143" s="6">
        <v>290</v>
      </c>
      <c r="H143" s="19">
        <f t="shared" si="9"/>
        <v>9416.2999999999993</v>
      </c>
      <c r="K143"/>
    </row>
    <row r="144" spans="1:11">
      <c r="A144" s="14">
        <v>44781</v>
      </c>
      <c r="B144" s="5">
        <v>5000</v>
      </c>
      <c r="C144" s="24" t="s">
        <v>84</v>
      </c>
      <c r="E144" s="26">
        <v>44845</v>
      </c>
      <c r="F144" s="25" t="s">
        <v>59</v>
      </c>
      <c r="G144" s="6">
        <v>470</v>
      </c>
      <c r="H144" s="19">
        <f t="shared" si="9"/>
        <v>15260.9</v>
      </c>
      <c r="K144"/>
    </row>
    <row r="145" spans="1:11">
      <c r="A145" s="14">
        <v>44781</v>
      </c>
      <c r="B145" s="5">
        <v>10000</v>
      </c>
      <c r="C145" s="24" t="s">
        <v>84</v>
      </c>
      <c r="E145" s="26">
        <v>44845</v>
      </c>
      <c r="F145" s="25" t="s">
        <v>53</v>
      </c>
      <c r="G145" s="6">
        <v>100</v>
      </c>
      <c r="H145" s="19">
        <f t="shared" si="9"/>
        <v>3247</v>
      </c>
      <c r="K145"/>
    </row>
    <row r="146" spans="1:11">
      <c r="A146" s="14">
        <v>44781</v>
      </c>
      <c r="B146" s="5">
        <v>5000</v>
      </c>
      <c r="C146" s="24" t="s">
        <v>84</v>
      </c>
      <c r="E146" s="26">
        <v>44846</v>
      </c>
      <c r="F146" s="25" t="s">
        <v>51</v>
      </c>
      <c r="G146" s="6">
        <v>390</v>
      </c>
      <c r="H146" s="19">
        <f t="shared" si="9"/>
        <v>12663.3</v>
      </c>
      <c r="K146"/>
    </row>
    <row r="147" spans="1:11">
      <c r="A147" s="14">
        <v>44790</v>
      </c>
      <c r="B147" s="5">
        <v>9541</v>
      </c>
      <c r="C147" s="24" t="s">
        <v>3</v>
      </c>
      <c r="E147" s="26">
        <v>44846</v>
      </c>
      <c r="F147" s="25" t="s">
        <v>53</v>
      </c>
      <c r="G147" s="6">
        <v>100</v>
      </c>
      <c r="H147" s="19">
        <f t="shared" si="9"/>
        <v>3247</v>
      </c>
      <c r="K147"/>
    </row>
    <row r="148" spans="1:11">
      <c r="A148" s="14">
        <v>44789</v>
      </c>
      <c r="B148" s="5">
        <v>20000</v>
      </c>
      <c r="C148" s="24"/>
      <c r="E148" s="26">
        <v>44852</v>
      </c>
      <c r="F148" s="25" t="s">
        <v>59</v>
      </c>
      <c r="G148" s="6">
        <v>470</v>
      </c>
      <c r="H148" s="19">
        <f t="shared" si="9"/>
        <v>15260.9</v>
      </c>
      <c r="K148"/>
    </row>
    <row r="149" spans="1:11">
      <c r="A149" s="14">
        <v>44790</v>
      </c>
      <c r="B149" s="5">
        <v>3000</v>
      </c>
      <c r="C149" s="24"/>
      <c r="E149" s="26">
        <v>44852</v>
      </c>
      <c r="F149" s="25" t="s">
        <v>53</v>
      </c>
      <c r="G149" s="6">
        <v>120</v>
      </c>
      <c r="H149" s="19">
        <f t="shared" si="9"/>
        <v>3896.3999999999996</v>
      </c>
      <c r="K149"/>
    </row>
    <row r="150" spans="1:11">
      <c r="A150" s="14">
        <v>44799</v>
      </c>
      <c r="B150" s="5">
        <v>30000</v>
      </c>
      <c r="C150" s="24" t="s">
        <v>110</v>
      </c>
      <c r="E150" s="26">
        <v>44853</v>
      </c>
      <c r="F150" s="25" t="s">
        <v>51</v>
      </c>
      <c r="G150" s="6">
        <v>390</v>
      </c>
      <c r="H150" s="19">
        <f t="shared" si="9"/>
        <v>12663.3</v>
      </c>
      <c r="K150"/>
    </row>
    <row r="151" spans="1:11">
      <c r="A151" s="14">
        <v>44797</v>
      </c>
      <c r="B151" s="5">
        <v>9471</v>
      </c>
      <c r="C151" s="24" t="s">
        <v>3</v>
      </c>
      <c r="E151" s="26">
        <v>44853</v>
      </c>
      <c r="F151" s="25" t="s">
        <v>53</v>
      </c>
      <c r="G151" s="6">
        <v>120</v>
      </c>
      <c r="H151" s="19">
        <f t="shared" si="9"/>
        <v>3896.3999999999996</v>
      </c>
      <c r="K151"/>
    </row>
    <row r="152" spans="1:11">
      <c r="A152" s="14">
        <v>44805</v>
      </c>
      <c r="B152" s="5">
        <v>22790</v>
      </c>
      <c r="C152" s="24" t="s">
        <v>103</v>
      </c>
      <c r="E152" s="26">
        <v>44860</v>
      </c>
      <c r="F152" s="25" t="s">
        <v>60</v>
      </c>
      <c r="G152" s="6">
        <v>227</v>
      </c>
      <c r="H152" s="19">
        <f t="shared" si="9"/>
        <v>7370.69</v>
      </c>
      <c r="K152"/>
    </row>
    <row r="153" spans="1:11">
      <c r="A153" s="14">
        <v>44806</v>
      </c>
      <c r="B153" s="5">
        <v>4715</v>
      </c>
      <c r="C153" s="24" t="s">
        <v>3</v>
      </c>
      <c r="E153" s="26">
        <v>44859</v>
      </c>
      <c r="F153" s="25" t="s">
        <v>59</v>
      </c>
      <c r="G153" s="6">
        <v>470</v>
      </c>
      <c r="H153" s="19">
        <f t="shared" si="9"/>
        <v>15260.9</v>
      </c>
      <c r="K153"/>
    </row>
    <row r="154" spans="1:11">
      <c r="A154" s="14">
        <v>44811</v>
      </c>
      <c r="B154" s="5">
        <v>30000</v>
      </c>
      <c r="C154" s="24"/>
      <c r="E154" s="26">
        <v>44859</v>
      </c>
      <c r="F154" s="25" t="s">
        <v>53</v>
      </c>
      <c r="G154" s="6">
        <v>120</v>
      </c>
      <c r="H154" s="19">
        <f t="shared" si="9"/>
        <v>3896.3999999999996</v>
      </c>
      <c r="K154"/>
    </row>
    <row r="155" spans="1:11">
      <c r="A155" s="14">
        <v>44825</v>
      </c>
      <c r="B155" s="5">
        <v>10000</v>
      </c>
      <c r="C155" s="24"/>
      <c r="E155" s="26">
        <v>44860</v>
      </c>
      <c r="F155" s="25" t="s">
        <v>58</v>
      </c>
      <c r="G155" s="6">
        <v>360</v>
      </c>
      <c r="H155" s="19">
        <f t="shared" si="9"/>
        <v>11689.199999999999</v>
      </c>
      <c r="K155"/>
    </row>
    <row r="156" spans="1:11">
      <c r="A156" s="14">
        <v>44826</v>
      </c>
      <c r="B156" s="5">
        <v>9541</v>
      </c>
      <c r="C156" s="24" t="s">
        <v>3</v>
      </c>
      <c r="E156" s="26">
        <v>44860</v>
      </c>
      <c r="F156" s="25" t="s">
        <v>53</v>
      </c>
      <c r="G156" s="6">
        <v>120</v>
      </c>
      <c r="H156" s="19">
        <f t="shared" si="9"/>
        <v>3896.3999999999996</v>
      </c>
      <c r="K156"/>
    </row>
    <row r="157" spans="1:11">
      <c r="A157" s="14">
        <v>44830</v>
      </c>
      <c r="B157" s="5">
        <v>55000</v>
      </c>
      <c r="C157" s="24"/>
      <c r="E157" s="26">
        <v>44867</v>
      </c>
      <c r="F157" s="25" t="s">
        <v>59</v>
      </c>
      <c r="G157" s="6">
        <v>470</v>
      </c>
      <c r="H157" s="19">
        <f t="shared" si="9"/>
        <v>15260.9</v>
      </c>
      <c r="K157"/>
    </row>
    <row r="158" spans="1:11">
      <c r="A158" s="14">
        <v>44841</v>
      </c>
      <c r="B158" s="5">
        <v>5000</v>
      </c>
      <c r="C158" s="24"/>
      <c r="E158" s="26">
        <v>44867</v>
      </c>
      <c r="F158" s="25" t="s">
        <v>53</v>
      </c>
      <c r="G158" s="6">
        <v>130</v>
      </c>
      <c r="H158" s="19">
        <f t="shared" si="9"/>
        <v>4221.0999999999995</v>
      </c>
      <c r="K158"/>
    </row>
    <row r="159" spans="1:11">
      <c r="A159" s="14">
        <v>44845</v>
      </c>
      <c r="B159" s="5">
        <v>20000</v>
      </c>
      <c r="C159" s="24" t="s">
        <v>109</v>
      </c>
      <c r="E159" s="26">
        <v>44868</v>
      </c>
      <c r="F159" s="25" t="s">
        <v>58</v>
      </c>
      <c r="G159" s="6">
        <v>360</v>
      </c>
      <c r="H159" s="19">
        <f t="shared" si="9"/>
        <v>11689.199999999999</v>
      </c>
      <c r="K159"/>
    </row>
    <row r="160" spans="1:11">
      <c r="A160" s="14">
        <v>44857</v>
      </c>
      <c r="B160" s="5">
        <v>10000</v>
      </c>
      <c r="C160" s="24"/>
      <c r="E160" s="26">
        <v>44868</v>
      </c>
      <c r="F160" s="25" t="s">
        <v>53</v>
      </c>
      <c r="G160" s="6">
        <v>120</v>
      </c>
      <c r="H160" s="19">
        <f t="shared" si="9"/>
        <v>3896.3999999999996</v>
      </c>
      <c r="K160"/>
    </row>
    <row r="161" spans="1:11">
      <c r="A161" s="14">
        <v>44860</v>
      </c>
      <c r="B161" s="5">
        <v>5000</v>
      </c>
      <c r="C161" s="24"/>
      <c r="E161" s="26">
        <v>44873</v>
      </c>
      <c r="F161" s="25" t="s">
        <v>59</v>
      </c>
      <c r="G161" s="6">
        <v>470</v>
      </c>
      <c r="H161" s="19">
        <f t="shared" si="9"/>
        <v>15260.9</v>
      </c>
      <c r="K161"/>
    </row>
    <row r="162" spans="1:11">
      <c r="A162" s="14">
        <v>44865</v>
      </c>
      <c r="B162" s="5">
        <v>25000</v>
      </c>
      <c r="C162" s="24" t="s">
        <v>116</v>
      </c>
      <c r="E162" s="26">
        <v>44873</v>
      </c>
      <c r="F162" s="25" t="s">
        <v>53</v>
      </c>
      <c r="G162" s="6">
        <v>120</v>
      </c>
      <c r="H162" s="19">
        <f t="shared" si="9"/>
        <v>3896.3999999999996</v>
      </c>
      <c r="K162"/>
    </row>
    <row r="163" spans="1:11">
      <c r="A163" s="14">
        <v>44874</v>
      </c>
      <c r="B163" s="5">
        <v>9541</v>
      </c>
      <c r="C163" s="24"/>
      <c r="E163" s="26">
        <v>44874</v>
      </c>
      <c r="F163" s="25" t="s">
        <v>58</v>
      </c>
      <c r="G163" s="6">
        <v>360</v>
      </c>
      <c r="H163" s="19">
        <f t="shared" si="9"/>
        <v>11689.199999999999</v>
      </c>
      <c r="K163"/>
    </row>
    <row r="164" spans="1:11">
      <c r="A164" s="14">
        <v>44877</v>
      </c>
      <c r="B164" s="5">
        <v>4715</v>
      </c>
      <c r="C164" s="24" t="s">
        <v>3</v>
      </c>
      <c r="E164" s="26">
        <v>44874</v>
      </c>
      <c r="F164" s="25" t="s">
        <v>53</v>
      </c>
      <c r="G164" s="6">
        <v>120</v>
      </c>
      <c r="H164" s="19">
        <f t="shared" si="9"/>
        <v>3896.3999999999996</v>
      </c>
      <c r="K164"/>
    </row>
    <row r="165" spans="1:11">
      <c r="A165" s="14">
        <v>44888</v>
      </c>
      <c r="B165" s="5">
        <v>10000</v>
      </c>
      <c r="C165" s="24" t="s">
        <v>3</v>
      </c>
      <c r="E165" s="26">
        <v>44880</v>
      </c>
      <c r="F165" s="25" t="s">
        <v>59</v>
      </c>
      <c r="G165" s="6">
        <v>470</v>
      </c>
      <c r="H165" s="19">
        <f t="shared" ref="H165" si="10">G166*32.73</f>
        <v>3927.5999999999995</v>
      </c>
      <c r="K165"/>
    </row>
    <row r="166" spans="1:11">
      <c r="A166" s="14">
        <v>44887</v>
      </c>
      <c r="B166" s="5">
        <v>375000</v>
      </c>
      <c r="C166" s="24" t="s">
        <v>104</v>
      </c>
      <c r="E166" s="26">
        <v>44880</v>
      </c>
      <c r="F166" s="25" t="s">
        <v>53</v>
      </c>
      <c r="G166" s="6">
        <v>120</v>
      </c>
      <c r="H166" s="19">
        <f>G166*32.81</f>
        <v>3937.2000000000003</v>
      </c>
      <c r="K166"/>
    </row>
    <row r="167" spans="1:11">
      <c r="A167" s="14">
        <v>44887</v>
      </c>
      <c r="B167" s="5">
        <v>9471</v>
      </c>
      <c r="C167" s="24" t="s">
        <v>3</v>
      </c>
      <c r="E167" s="26">
        <v>44881</v>
      </c>
      <c r="F167" s="25" t="s">
        <v>51</v>
      </c>
      <c r="G167" s="6">
        <v>360</v>
      </c>
      <c r="H167" s="19">
        <f t="shared" ref="H167:H199" si="11">G167*32.81</f>
        <v>11811.6</v>
      </c>
      <c r="K167"/>
    </row>
    <row r="168" spans="1:11">
      <c r="A168" s="14">
        <v>44890</v>
      </c>
      <c r="B168" s="5">
        <v>10000</v>
      </c>
      <c r="C168" s="24"/>
      <c r="E168" s="26">
        <v>44881</v>
      </c>
      <c r="F168" s="25" t="s">
        <v>53</v>
      </c>
      <c r="G168" s="6">
        <v>120</v>
      </c>
      <c r="H168" s="19">
        <f t="shared" si="11"/>
        <v>3937.2000000000003</v>
      </c>
      <c r="K168"/>
    </row>
    <row r="169" spans="1:11">
      <c r="A169" s="14">
        <v>44895</v>
      </c>
      <c r="B169" s="5">
        <v>60000</v>
      </c>
      <c r="C169" s="24" t="s">
        <v>102</v>
      </c>
      <c r="E169" s="26">
        <v>44855</v>
      </c>
      <c r="F169" s="25" t="s">
        <v>60</v>
      </c>
      <c r="G169" s="6">
        <v>100</v>
      </c>
      <c r="H169" s="19">
        <f t="shared" si="11"/>
        <v>3281</v>
      </c>
      <c r="K169"/>
    </row>
    <row r="170" spans="1:11">
      <c r="A170" s="14">
        <v>44896</v>
      </c>
      <c r="B170" s="5">
        <v>10000</v>
      </c>
      <c r="C170" s="24"/>
      <c r="E170" s="26">
        <v>44887</v>
      </c>
      <c r="F170" s="25" t="s">
        <v>59</v>
      </c>
      <c r="G170" s="6">
        <v>470</v>
      </c>
      <c r="H170" s="19">
        <f t="shared" si="11"/>
        <v>15420.7</v>
      </c>
      <c r="K170"/>
    </row>
    <row r="171" spans="1:11">
      <c r="A171" s="14">
        <v>44903</v>
      </c>
      <c r="B171" s="5">
        <v>60000</v>
      </c>
      <c r="C171" s="24"/>
      <c r="E171" s="26">
        <v>44887</v>
      </c>
      <c r="F171" s="25" t="s">
        <v>53</v>
      </c>
      <c r="G171" s="6">
        <v>120</v>
      </c>
      <c r="H171" s="19">
        <f t="shared" si="11"/>
        <v>3937.2000000000003</v>
      </c>
      <c r="K171"/>
    </row>
    <row r="172" spans="1:11">
      <c r="A172" s="14">
        <v>44905</v>
      </c>
      <c r="B172" s="5">
        <v>43065</v>
      </c>
      <c r="C172" s="24" t="s">
        <v>105</v>
      </c>
      <c r="E172" s="26">
        <v>44888</v>
      </c>
      <c r="F172" s="25" t="s">
        <v>51</v>
      </c>
      <c r="G172" s="6">
        <v>360</v>
      </c>
      <c r="H172" s="19">
        <f t="shared" si="11"/>
        <v>11811.6</v>
      </c>
      <c r="K172"/>
    </row>
    <row r="173" spans="1:11">
      <c r="A173" s="14">
        <v>44908</v>
      </c>
      <c r="B173" s="5">
        <v>30000</v>
      </c>
      <c r="C173" s="24" t="s">
        <v>108</v>
      </c>
      <c r="E173" s="26">
        <v>44888</v>
      </c>
      <c r="F173" s="25" t="s">
        <v>53</v>
      </c>
      <c r="G173" s="6">
        <v>120</v>
      </c>
      <c r="H173" s="19">
        <f t="shared" si="11"/>
        <v>3937.2000000000003</v>
      </c>
      <c r="K173"/>
    </row>
    <row r="174" spans="1:11">
      <c r="A174" s="14">
        <v>44910</v>
      </c>
      <c r="B174" s="5">
        <v>1000</v>
      </c>
      <c r="C174" s="24"/>
      <c r="E174" s="26">
        <v>44894</v>
      </c>
      <c r="F174" s="25" t="s">
        <v>59</v>
      </c>
      <c r="G174" s="6">
        <v>470</v>
      </c>
      <c r="H174" s="19">
        <f t="shared" si="11"/>
        <v>15420.7</v>
      </c>
      <c r="K174"/>
    </row>
    <row r="175" spans="1:11">
      <c r="A175" s="14">
        <v>44915</v>
      </c>
      <c r="B175" s="5">
        <v>19122</v>
      </c>
      <c r="C175" s="24" t="s">
        <v>3</v>
      </c>
      <c r="E175" s="26">
        <v>44894</v>
      </c>
      <c r="F175" s="25" t="s">
        <v>53</v>
      </c>
      <c r="G175" s="6">
        <v>120</v>
      </c>
      <c r="H175" s="19">
        <f t="shared" si="11"/>
        <v>3937.2000000000003</v>
      </c>
      <c r="K175"/>
    </row>
    <row r="176" spans="1:11">
      <c r="A176" s="14">
        <v>44922</v>
      </c>
      <c r="B176" s="5">
        <v>7777</v>
      </c>
      <c r="C176" s="24" t="s">
        <v>106</v>
      </c>
      <c r="E176" s="26">
        <v>44895</v>
      </c>
      <c r="F176" s="25" t="s">
        <v>51</v>
      </c>
      <c r="G176" s="6">
        <v>360</v>
      </c>
      <c r="H176" s="19">
        <f t="shared" si="11"/>
        <v>11811.6</v>
      </c>
      <c r="K176"/>
    </row>
    <row r="177" spans="1:11">
      <c r="A177" s="14">
        <v>44923</v>
      </c>
      <c r="B177" s="5">
        <v>33260</v>
      </c>
      <c r="C177" s="24"/>
      <c r="E177" s="26">
        <v>44895</v>
      </c>
      <c r="F177" s="25" t="s">
        <v>53</v>
      </c>
      <c r="G177" s="6">
        <v>120</v>
      </c>
      <c r="H177" s="19">
        <f t="shared" si="11"/>
        <v>3937.2000000000003</v>
      </c>
      <c r="K177"/>
    </row>
    <row r="178" spans="1:11">
      <c r="A178" s="14">
        <v>44923</v>
      </c>
      <c r="B178" s="5">
        <v>20000</v>
      </c>
      <c r="C178" s="24"/>
      <c r="E178" s="26">
        <v>44901</v>
      </c>
      <c r="F178" s="25" t="s">
        <v>74</v>
      </c>
      <c r="G178" s="6">
        <v>270</v>
      </c>
      <c r="H178" s="19">
        <f t="shared" si="11"/>
        <v>8858.7000000000007</v>
      </c>
      <c r="K178"/>
    </row>
    <row r="179" spans="1:11">
      <c r="A179" s="14">
        <v>44931</v>
      </c>
      <c r="B179" s="5">
        <v>5000</v>
      </c>
      <c r="C179" s="24"/>
      <c r="E179" s="26">
        <v>44901</v>
      </c>
      <c r="F179" s="25" t="s">
        <v>59</v>
      </c>
      <c r="G179" s="6">
        <v>470</v>
      </c>
      <c r="H179" s="19">
        <f t="shared" si="11"/>
        <v>15420.7</v>
      </c>
      <c r="K179"/>
    </row>
    <row r="180" spans="1:11">
      <c r="A180" s="14">
        <v>44943</v>
      </c>
      <c r="B180" s="5">
        <v>10000</v>
      </c>
      <c r="C180" s="24"/>
      <c r="E180" s="26">
        <v>44901</v>
      </c>
      <c r="F180" s="25" t="s">
        <v>53</v>
      </c>
      <c r="G180" s="6">
        <v>120</v>
      </c>
      <c r="H180" s="19">
        <f t="shared" si="11"/>
        <v>3937.2000000000003</v>
      </c>
      <c r="K180"/>
    </row>
    <row r="181" spans="1:11">
      <c r="A181" s="14">
        <v>44957</v>
      </c>
      <c r="B181" s="5">
        <v>5000</v>
      </c>
      <c r="C181" s="24"/>
      <c r="E181" s="26">
        <v>44902</v>
      </c>
      <c r="F181" s="25" t="s">
        <v>51</v>
      </c>
      <c r="G181" s="6">
        <v>360</v>
      </c>
      <c r="H181" s="19">
        <f t="shared" si="11"/>
        <v>11811.6</v>
      </c>
      <c r="K181"/>
    </row>
    <row r="182" spans="1:11">
      <c r="A182" s="14">
        <v>44958</v>
      </c>
      <c r="B182" s="5">
        <v>5000</v>
      </c>
      <c r="C182" s="24"/>
      <c r="E182" s="26">
        <v>44902</v>
      </c>
      <c r="F182" s="25" t="s">
        <v>53</v>
      </c>
      <c r="G182" s="6">
        <v>120</v>
      </c>
      <c r="H182" s="19">
        <f t="shared" si="11"/>
        <v>3937.2000000000003</v>
      </c>
      <c r="K182"/>
    </row>
    <row r="183" spans="1:11">
      <c r="A183" s="14">
        <v>44973</v>
      </c>
      <c r="B183" s="5">
        <v>9541</v>
      </c>
      <c r="C183" s="24" t="s">
        <v>3</v>
      </c>
      <c r="E183" s="26">
        <v>44908</v>
      </c>
      <c r="F183" s="25" t="s">
        <v>59</v>
      </c>
      <c r="G183" s="6">
        <v>470</v>
      </c>
      <c r="H183" s="19">
        <f t="shared" si="11"/>
        <v>15420.7</v>
      </c>
      <c r="K183"/>
    </row>
    <row r="184" spans="1:11">
      <c r="A184" s="14">
        <v>45007</v>
      </c>
      <c r="B184" s="5">
        <v>10000</v>
      </c>
      <c r="C184" s="24"/>
      <c r="E184" s="26">
        <v>44908</v>
      </c>
      <c r="F184" s="25" t="s">
        <v>53</v>
      </c>
      <c r="G184" s="6">
        <v>120</v>
      </c>
      <c r="H184" s="19">
        <f t="shared" si="11"/>
        <v>3937.2000000000003</v>
      </c>
      <c r="K184"/>
    </row>
    <row r="185" spans="1:11">
      <c r="A185" s="14">
        <v>45022</v>
      </c>
      <c r="B185" s="5">
        <v>10000</v>
      </c>
      <c r="C185" s="24"/>
      <c r="E185" s="26">
        <v>44909</v>
      </c>
      <c r="F185" s="25" t="s">
        <v>51</v>
      </c>
      <c r="G185" s="6">
        <v>360</v>
      </c>
      <c r="H185" s="19">
        <f t="shared" si="11"/>
        <v>11811.6</v>
      </c>
      <c r="K185"/>
    </row>
    <row r="186" spans="1:11">
      <c r="A186" s="14">
        <v>45024</v>
      </c>
      <c r="B186" s="5">
        <v>25000</v>
      </c>
      <c r="C186" s="24" t="s">
        <v>107</v>
      </c>
      <c r="E186" s="26">
        <v>44909</v>
      </c>
      <c r="F186" s="25" t="s">
        <v>53</v>
      </c>
      <c r="G186" s="6">
        <v>120</v>
      </c>
      <c r="H186" s="19">
        <f t="shared" si="11"/>
        <v>3937.2000000000003</v>
      </c>
      <c r="K186"/>
    </row>
    <row r="187" spans="1:11">
      <c r="A187" s="14">
        <v>45014</v>
      </c>
      <c r="B187" s="5">
        <v>9541</v>
      </c>
      <c r="C187" s="24" t="s">
        <v>3</v>
      </c>
      <c r="E187" s="26">
        <v>44914</v>
      </c>
      <c r="F187" s="25" t="s">
        <v>53</v>
      </c>
      <c r="G187" s="6">
        <v>350</v>
      </c>
      <c r="H187" s="19">
        <f t="shared" si="11"/>
        <v>11483.5</v>
      </c>
      <c r="K187"/>
    </row>
    <row r="188" spans="1:11">
      <c r="A188" s="14">
        <v>45037</v>
      </c>
      <c r="B188" s="5">
        <v>9541</v>
      </c>
      <c r="C188" s="24" t="s">
        <v>3</v>
      </c>
      <c r="E188" s="26">
        <v>44914</v>
      </c>
      <c r="F188" s="25" t="s">
        <v>79</v>
      </c>
      <c r="G188" s="6">
        <v>613</v>
      </c>
      <c r="H188" s="19">
        <f t="shared" si="11"/>
        <v>20112.530000000002</v>
      </c>
      <c r="K188"/>
    </row>
    <row r="189" spans="1:11">
      <c r="A189" s="14">
        <v>45048</v>
      </c>
      <c r="B189" s="5">
        <v>10000</v>
      </c>
      <c r="C189" s="24"/>
      <c r="E189" s="26">
        <v>44915</v>
      </c>
      <c r="F189" s="25" t="s">
        <v>59</v>
      </c>
      <c r="G189" s="6">
        <v>470</v>
      </c>
      <c r="H189" s="19">
        <f t="shared" si="11"/>
        <v>15420.7</v>
      </c>
      <c r="K189"/>
    </row>
    <row r="190" spans="1:11">
      <c r="A190" s="14">
        <v>45064</v>
      </c>
      <c r="B190" s="5">
        <v>9541</v>
      </c>
      <c r="C190" s="24" t="s">
        <v>3</v>
      </c>
      <c r="E190" s="26">
        <v>45280</v>
      </c>
      <c r="F190" s="25" t="s">
        <v>63</v>
      </c>
      <c r="G190" s="6">
        <v>272.86</v>
      </c>
      <c r="H190" s="19">
        <f t="shared" si="11"/>
        <v>8952.5366000000013</v>
      </c>
      <c r="K190"/>
    </row>
    <row r="191" spans="1:11">
      <c r="A191" s="14">
        <v>45076</v>
      </c>
      <c r="B191" s="5">
        <v>20400</v>
      </c>
      <c r="C191" s="24" t="s">
        <v>106</v>
      </c>
      <c r="E191" s="26">
        <v>44916</v>
      </c>
      <c r="F191" s="25" t="s">
        <v>51</v>
      </c>
      <c r="G191" s="6">
        <v>360</v>
      </c>
      <c r="H191" s="19">
        <f t="shared" si="11"/>
        <v>11811.6</v>
      </c>
      <c r="K191"/>
    </row>
    <row r="192" spans="1:11">
      <c r="A192" s="14">
        <v>45079</v>
      </c>
      <c r="B192" s="5">
        <v>10000</v>
      </c>
      <c r="C192" s="24"/>
      <c r="E192" s="26">
        <v>44565</v>
      </c>
      <c r="F192" s="25" t="s">
        <v>59</v>
      </c>
      <c r="G192" s="6">
        <v>470</v>
      </c>
      <c r="H192" s="19">
        <f t="shared" si="11"/>
        <v>15420.7</v>
      </c>
      <c r="K192"/>
    </row>
    <row r="193" spans="1:11">
      <c r="A193" s="14">
        <v>45079</v>
      </c>
      <c r="B193" s="5">
        <v>10000</v>
      </c>
      <c r="C193" s="24"/>
      <c r="E193" s="26">
        <v>44566</v>
      </c>
      <c r="F193" s="25" t="s">
        <v>51</v>
      </c>
      <c r="G193" s="6">
        <v>360</v>
      </c>
      <c r="H193" s="19">
        <f t="shared" si="11"/>
        <v>11811.6</v>
      </c>
      <c r="K193"/>
    </row>
    <row r="194" spans="1:11">
      <c r="A194" s="14">
        <v>45094</v>
      </c>
      <c r="B194" s="5">
        <v>20000</v>
      </c>
      <c r="C194" s="24"/>
      <c r="E194" s="26">
        <v>44930</v>
      </c>
      <c r="F194" s="25" t="s">
        <v>61</v>
      </c>
      <c r="G194" s="6">
        <v>240</v>
      </c>
      <c r="H194" s="19">
        <f t="shared" si="11"/>
        <v>7874.4000000000005</v>
      </c>
      <c r="K194"/>
    </row>
    <row r="195" spans="1:11">
      <c r="A195" s="14">
        <v>45103</v>
      </c>
      <c r="B195" s="5">
        <v>9541</v>
      </c>
      <c r="C195" s="24" t="s">
        <v>3</v>
      </c>
      <c r="E195" s="26">
        <v>44936</v>
      </c>
      <c r="F195" s="25" t="s">
        <v>76</v>
      </c>
      <c r="G195" s="6">
        <v>270</v>
      </c>
      <c r="H195" s="19">
        <f t="shared" si="11"/>
        <v>8858.7000000000007</v>
      </c>
      <c r="K195"/>
    </row>
    <row r="196" spans="1:11">
      <c r="A196" s="14">
        <v>45103</v>
      </c>
      <c r="B196" s="5">
        <v>60000</v>
      </c>
      <c r="C196" s="24"/>
      <c r="E196" s="26">
        <v>44938</v>
      </c>
      <c r="F196" s="25" t="s">
        <v>62</v>
      </c>
      <c r="G196" s="6">
        <v>240</v>
      </c>
      <c r="H196" s="19">
        <f t="shared" si="11"/>
        <v>7874.4000000000005</v>
      </c>
      <c r="K196"/>
    </row>
    <row r="197" spans="1:11">
      <c r="A197" s="14">
        <v>45112</v>
      </c>
      <c r="B197" s="5">
        <v>10000</v>
      </c>
      <c r="C197" s="24"/>
      <c r="E197" s="26">
        <v>44937</v>
      </c>
      <c r="F197" s="25" t="s">
        <v>59</v>
      </c>
      <c r="G197" s="6">
        <v>470</v>
      </c>
      <c r="H197" s="19">
        <f t="shared" si="11"/>
        <v>15420.7</v>
      </c>
      <c r="K197"/>
    </row>
    <row r="198" spans="1:11">
      <c r="A198" s="14">
        <v>45118</v>
      </c>
      <c r="B198" s="5">
        <v>37550</v>
      </c>
      <c r="C198" s="24" t="s">
        <v>99</v>
      </c>
      <c r="E198" s="26">
        <v>44938</v>
      </c>
      <c r="F198" s="25" t="s">
        <v>51</v>
      </c>
      <c r="G198" s="6">
        <v>380</v>
      </c>
      <c r="H198" s="19">
        <f t="shared" si="11"/>
        <v>12467.800000000001</v>
      </c>
      <c r="K198"/>
    </row>
    <row r="199" spans="1:11">
      <c r="A199" s="14">
        <v>45141</v>
      </c>
      <c r="B199" s="5">
        <v>30000</v>
      </c>
      <c r="C199" s="24"/>
      <c r="E199" s="26">
        <v>44944</v>
      </c>
      <c r="F199" s="25" t="s">
        <v>59</v>
      </c>
      <c r="G199" s="6">
        <v>470</v>
      </c>
      <c r="H199" s="19">
        <f t="shared" si="11"/>
        <v>15420.7</v>
      </c>
      <c r="K199"/>
    </row>
    <row r="200" spans="1:11">
      <c r="A200" s="14">
        <v>45153</v>
      </c>
      <c r="B200" s="5">
        <v>10000</v>
      </c>
      <c r="C200" s="24"/>
      <c r="E200" s="26">
        <v>44945</v>
      </c>
      <c r="F200" s="25" t="s">
        <v>51</v>
      </c>
      <c r="G200" s="6">
        <v>360</v>
      </c>
      <c r="H200" s="19">
        <f t="shared" ref="H200" si="12">G201*33.83</f>
        <v>8119.2</v>
      </c>
      <c r="K200"/>
    </row>
    <row r="201" spans="1:11">
      <c r="A201" s="14">
        <v>45189</v>
      </c>
      <c r="B201" s="5">
        <v>30000</v>
      </c>
      <c r="C201" s="24"/>
      <c r="E201" s="26">
        <v>44945</v>
      </c>
      <c r="F201" s="25" t="s">
        <v>62</v>
      </c>
      <c r="G201" s="6">
        <v>240</v>
      </c>
      <c r="H201" s="19">
        <f>G201*31.23</f>
        <v>7495.2</v>
      </c>
      <c r="K201"/>
    </row>
    <row r="202" spans="1:11">
      <c r="A202" s="14">
        <v>45194</v>
      </c>
      <c r="B202" s="5">
        <v>10000</v>
      </c>
      <c r="C202" s="24"/>
      <c r="E202" s="26">
        <v>44951</v>
      </c>
      <c r="F202" s="25" t="s">
        <v>62</v>
      </c>
      <c r="G202" s="6">
        <v>200</v>
      </c>
      <c r="H202" s="19">
        <f t="shared" ref="H202:H204" si="13">G202*31.23</f>
        <v>6246</v>
      </c>
      <c r="K202"/>
    </row>
    <row r="203" spans="1:11">
      <c r="A203" s="14">
        <v>45199</v>
      </c>
      <c r="B203" s="5">
        <v>20000</v>
      </c>
      <c r="C203" s="24" t="s">
        <v>107</v>
      </c>
      <c r="E203" s="26">
        <v>44951</v>
      </c>
      <c r="F203" s="25" t="s">
        <v>59</v>
      </c>
      <c r="G203" s="6">
        <v>480</v>
      </c>
      <c r="H203" s="19">
        <f t="shared" si="13"/>
        <v>14990.4</v>
      </c>
      <c r="K203"/>
    </row>
    <row r="204" spans="1:11">
      <c r="A204" s="14">
        <v>45209</v>
      </c>
      <c r="B204" s="5">
        <v>10000</v>
      </c>
      <c r="C204" s="24"/>
      <c r="E204" s="26">
        <v>44952</v>
      </c>
      <c r="F204" s="25" t="s">
        <v>51</v>
      </c>
      <c r="G204" s="6">
        <v>380</v>
      </c>
      <c r="H204" s="19">
        <f t="shared" si="13"/>
        <v>11867.4</v>
      </c>
      <c r="K204"/>
    </row>
    <row r="205" spans="1:11">
      <c r="A205" s="14">
        <v>45212</v>
      </c>
      <c r="B205" s="5">
        <v>40000</v>
      </c>
      <c r="C205" s="24" t="s">
        <v>102</v>
      </c>
      <c r="E205" s="26">
        <v>44958</v>
      </c>
      <c r="F205" s="25" t="s">
        <v>62</v>
      </c>
      <c r="G205" s="6">
        <v>240</v>
      </c>
      <c r="H205" s="19">
        <f>G205*32.39</f>
        <v>7773.6</v>
      </c>
      <c r="K205"/>
    </row>
    <row r="206" spans="1:11">
      <c r="A206" s="15"/>
      <c r="B206" s="5"/>
      <c r="C206" s="13"/>
      <c r="E206" s="26">
        <v>44958</v>
      </c>
      <c r="F206" s="25" t="s">
        <v>59</v>
      </c>
      <c r="G206" s="6">
        <v>480</v>
      </c>
      <c r="H206" s="19">
        <f t="shared" ref="H206:H220" si="14">G206*32.39</f>
        <v>15547.2</v>
      </c>
      <c r="K206"/>
    </row>
    <row r="207" spans="1:11">
      <c r="A207" s="15"/>
      <c r="B207" s="5"/>
      <c r="C207" s="13"/>
      <c r="E207" s="26">
        <v>44959</v>
      </c>
      <c r="F207" s="25" t="s">
        <v>51</v>
      </c>
      <c r="G207" s="6">
        <v>380</v>
      </c>
      <c r="H207" s="19">
        <f t="shared" si="14"/>
        <v>12308.2</v>
      </c>
      <c r="K207"/>
    </row>
    <row r="208" spans="1:11">
      <c r="A208" s="12"/>
      <c r="B208" s="5"/>
      <c r="C208" s="13"/>
      <c r="E208" s="26">
        <v>44965</v>
      </c>
      <c r="F208" s="25" t="s">
        <v>62</v>
      </c>
      <c r="G208" s="6">
        <v>150</v>
      </c>
      <c r="H208" s="19">
        <f t="shared" si="14"/>
        <v>4858.5</v>
      </c>
      <c r="K208"/>
    </row>
    <row r="209" spans="1:11" ht="15" thickBot="1">
      <c r="A209" s="16" t="s">
        <v>89</v>
      </c>
      <c r="B209" s="17">
        <f>SUM(B6:B208)</f>
        <v>4562866</v>
      </c>
      <c r="C209" s="18"/>
      <c r="E209" s="26">
        <v>44965</v>
      </c>
      <c r="F209" s="25" t="s">
        <v>59</v>
      </c>
      <c r="G209" s="6">
        <v>480</v>
      </c>
      <c r="H209" s="19">
        <f t="shared" si="14"/>
        <v>15547.2</v>
      </c>
      <c r="K209"/>
    </row>
    <row r="210" spans="1:11">
      <c r="E210" s="26">
        <v>44966</v>
      </c>
      <c r="F210" s="25" t="s">
        <v>51</v>
      </c>
      <c r="G210" s="6">
        <v>380</v>
      </c>
      <c r="H210" s="19">
        <f t="shared" si="14"/>
        <v>12308.2</v>
      </c>
      <c r="K210"/>
    </row>
    <row r="211" spans="1:11">
      <c r="E211" s="26">
        <v>44972</v>
      </c>
      <c r="F211" s="25" t="s">
        <v>62</v>
      </c>
      <c r="G211" s="6">
        <v>240</v>
      </c>
      <c r="H211" s="19">
        <f t="shared" si="14"/>
        <v>7773.6</v>
      </c>
      <c r="K211"/>
    </row>
    <row r="212" spans="1:11">
      <c r="E212" s="26">
        <v>44972</v>
      </c>
      <c r="F212" s="25" t="s">
        <v>59</v>
      </c>
      <c r="G212" s="6">
        <v>480</v>
      </c>
      <c r="H212" s="19">
        <f t="shared" si="14"/>
        <v>15547.2</v>
      </c>
      <c r="K212"/>
    </row>
    <row r="213" spans="1:11">
      <c r="E213" s="26">
        <v>44973</v>
      </c>
      <c r="F213" s="25" t="s">
        <v>51</v>
      </c>
      <c r="G213" s="6">
        <v>380</v>
      </c>
      <c r="H213" s="19">
        <f t="shared" si="14"/>
        <v>12308.2</v>
      </c>
      <c r="K213"/>
    </row>
    <row r="214" spans="1:11">
      <c r="E214" s="26">
        <v>44973</v>
      </c>
      <c r="F214" s="25" t="s">
        <v>77</v>
      </c>
      <c r="G214" s="6">
        <v>1893</v>
      </c>
      <c r="H214" s="19">
        <f t="shared" si="14"/>
        <v>61314.270000000004</v>
      </c>
      <c r="K214"/>
    </row>
    <row r="215" spans="1:11">
      <c r="E215" s="26">
        <v>44979</v>
      </c>
      <c r="F215" s="25" t="s">
        <v>62</v>
      </c>
      <c r="G215" s="6">
        <v>240</v>
      </c>
      <c r="H215" s="19">
        <f t="shared" si="14"/>
        <v>7773.6</v>
      </c>
      <c r="K215"/>
    </row>
    <row r="216" spans="1:11">
      <c r="E216" s="26">
        <v>44978</v>
      </c>
      <c r="F216" s="25" t="s">
        <v>93</v>
      </c>
      <c r="G216" s="6">
        <v>220</v>
      </c>
      <c r="H216" s="19">
        <f t="shared" si="14"/>
        <v>7125.8</v>
      </c>
      <c r="K216"/>
    </row>
    <row r="217" spans="1:11">
      <c r="E217" s="26">
        <v>44979</v>
      </c>
      <c r="F217" s="25" t="s">
        <v>59</v>
      </c>
      <c r="G217" s="6">
        <v>470</v>
      </c>
      <c r="H217" s="19">
        <f t="shared" si="14"/>
        <v>15223.300000000001</v>
      </c>
      <c r="K217"/>
    </row>
    <row r="218" spans="1:11">
      <c r="E218" s="26">
        <v>44980</v>
      </c>
      <c r="F218" s="25" t="s">
        <v>51</v>
      </c>
      <c r="G218" s="6">
        <v>380</v>
      </c>
      <c r="H218" s="19">
        <f t="shared" si="14"/>
        <v>12308.2</v>
      </c>
      <c r="K218"/>
    </row>
    <row r="219" spans="1:11">
      <c r="E219" s="26">
        <v>44986</v>
      </c>
      <c r="F219" s="25" t="s">
        <v>62</v>
      </c>
      <c r="G219" s="6">
        <v>240</v>
      </c>
      <c r="H219" s="19">
        <f t="shared" si="14"/>
        <v>7773.6</v>
      </c>
      <c r="K219"/>
    </row>
    <row r="220" spans="1:11">
      <c r="E220" s="26">
        <v>44987</v>
      </c>
      <c r="F220" s="25" t="s">
        <v>59</v>
      </c>
      <c r="G220" s="6">
        <v>470</v>
      </c>
      <c r="H220" s="19">
        <f t="shared" si="14"/>
        <v>15223.300000000001</v>
      </c>
      <c r="K220"/>
    </row>
    <row r="221" spans="1:11">
      <c r="E221" s="26">
        <v>44987</v>
      </c>
      <c r="F221" s="25" t="s">
        <v>51</v>
      </c>
      <c r="G221" s="6">
        <v>380</v>
      </c>
      <c r="H221" s="19">
        <f>G221*32.39</f>
        <v>12308.2</v>
      </c>
      <c r="K221"/>
    </row>
    <row r="222" spans="1:11">
      <c r="E222" s="26">
        <v>44993</v>
      </c>
      <c r="F222" s="25" t="s">
        <v>62</v>
      </c>
      <c r="G222" s="6">
        <v>300</v>
      </c>
      <c r="H222" s="19">
        <f>G222*33.2</f>
        <v>9960</v>
      </c>
      <c r="K222"/>
    </row>
    <row r="223" spans="1:11">
      <c r="E223" s="26">
        <v>44993</v>
      </c>
      <c r="F223" s="25" t="s">
        <v>59</v>
      </c>
      <c r="G223" s="6">
        <v>470</v>
      </c>
      <c r="H223" s="19">
        <f t="shared" ref="H223:H235" si="15">G223*33.2</f>
        <v>15604.000000000002</v>
      </c>
      <c r="K223"/>
    </row>
    <row r="224" spans="1:11">
      <c r="E224" s="26">
        <v>44994</v>
      </c>
      <c r="F224" s="25" t="s">
        <v>51</v>
      </c>
      <c r="G224" s="6">
        <v>380</v>
      </c>
      <c r="H224" s="19">
        <f t="shared" si="15"/>
        <v>12616.000000000002</v>
      </c>
      <c r="K224"/>
    </row>
    <row r="225" spans="5:11">
      <c r="E225" s="26">
        <v>44999</v>
      </c>
      <c r="F225" s="25" t="s">
        <v>62</v>
      </c>
      <c r="G225" s="6">
        <v>320</v>
      </c>
      <c r="H225" s="19">
        <f t="shared" si="15"/>
        <v>10624</v>
      </c>
      <c r="K225"/>
    </row>
    <row r="226" spans="5:11">
      <c r="E226" s="26">
        <v>45000</v>
      </c>
      <c r="F226" s="25" t="s">
        <v>62</v>
      </c>
      <c r="G226" s="6">
        <v>240</v>
      </c>
      <c r="H226" s="19">
        <f t="shared" si="15"/>
        <v>7968.0000000000009</v>
      </c>
      <c r="K226"/>
    </row>
    <row r="227" spans="5:11">
      <c r="E227" s="26">
        <v>45000</v>
      </c>
      <c r="F227" s="25" t="s">
        <v>59</v>
      </c>
      <c r="G227" s="6">
        <v>480</v>
      </c>
      <c r="H227" s="19">
        <f t="shared" si="15"/>
        <v>15936.000000000002</v>
      </c>
      <c r="K227"/>
    </row>
    <row r="228" spans="5:11">
      <c r="E228" s="26">
        <v>45001</v>
      </c>
      <c r="F228" s="25" t="s">
        <v>51</v>
      </c>
      <c r="G228" s="6">
        <v>380</v>
      </c>
      <c r="H228" s="19">
        <f t="shared" si="15"/>
        <v>12616.000000000002</v>
      </c>
      <c r="K228"/>
    </row>
    <row r="229" spans="5:11">
      <c r="E229" s="26">
        <v>45007</v>
      </c>
      <c r="F229" s="25" t="s">
        <v>62</v>
      </c>
      <c r="G229" s="6">
        <v>240</v>
      </c>
      <c r="H229" s="19">
        <f t="shared" si="15"/>
        <v>7968.0000000000009</v>
      </c>
      <c r="K229"/>
    </row>
    <row r="230" spans="5:11">
      <c r="E230" s="26">
        <v>45007</v>
      </c>
      <c r="F230" s="25" t="s">
        <v>59</v>
      </c>
      <c r="G230" s="6">
        <v>470</v>
      </c>
      <c r="H230" s="19">
        <f t="shared" si="15"/>
        <v>15604.000000000002</v>
      </c>
      <c r="K230"/>
    </row>
    <row r="231" spans="5:11">
      <c r="E231" s="26">
        <v>45008</v>
      </c>
      <c r="F231" s="25" t="s">
        <v>51</v>
      </c>
      <c r="G231" s="6">
        <v>380</v>
      </c>
      <c r="H231" s="19">
        <f t="shared" si="15"/>
        <v>12616.000000000002</v>
      </c>
      <c r="K231"/>
    </row>
    <row r="232" spans="5:11">
      <c r="E232" s="26">
        <v>45008</v>
      </c>
      <c r="F232" s="25" t="s">
        <v>64</v>
      </c>
      <c r="G232" s="6">
        <v>290</v>
      </c>
      <c r="H232" s="19">
        <f t="shared" si="15"/>
        <v>9628</v>
      </c>
      <c r="K232"/>
    </row>
    <row r="233" spans="5:11">
      <c r="E233" s="26">
        <v>45014</v>
      </c>
      <c r="F233" s="25" t="s">
        <v>62</v>
      </c>
      <c r="G233" s="6">
        <v>240</v>
      </c>
      <c r="H233" s="19">
        <f t="shared" si="15"/>
        <v>7968.0000000000009</v>
      </c>
      <c r="K233"/>
    </row>
    <row r="234" spans="5:11">
      <c r="E234" s="26">
        <v>45014</v>
      </c>
      <c r="F234" s="25" t="s">
        <v>59</v>
      </c>
      <c r="G234" s="6">
        <v>470</v>
      </c>
      <c r="H234" s="19">
        <f t="shared" si="15"/>
        <v>15604.000000000002</v>
      </c>
      <c r="K234"/>
    </row>
    <row r="235" spans="5:11">
      <c r="E235" s="26">
        <v>45015</v>
      </c>
      <c r="F235" s="25" t="s">
        <v>51</v>
      </c>
      <c r="G235" s="6">
        <v>380</v>
      </c>
      <c r="H235" s="19">
        <f t="shared" si="15"/>
        <v>12616.000000000002</v>
      </c>
      <c r="K235"/>
    </row>
    <row r="236" spans="5:11">
      <c r="E236" s="26">
        <v>45021</v>
      </c>
      <c r="F236" s="25" t="s">
        <v>62</v>
      </c>
      <c r="G236" s="6">
        <v>242.3</v>
      </c>
      <c r="H236" s="19">
        <f>G236*34.47</f>
        <v>8352.0810000000001</v>
      </c>
      <c r="K236"/>
    </row>
    <row r="237" spans="5:11">
      <c r="E237" s="26">
        <v>45021</v>
      </c>
      <c r="F237" s="25" t="s">
        <v>59</v>
      </c>
      <c r="G237" s="6">
        <v>480</v>
      </c>
      <c r="H237" s="19">
        <f t="shared" ref="H237:H256" si="16">G237*34.47</f>
        <v>16545.599999999999</v>
      </c>
      <c r="K237"/>
    </row>
    <row r="238" spans="5:11">
      <c r="E238" s="26">
        <v>45022</v>
      </c>
      <c r="F238" s="25" t="s">
        <v>51</v>
      </c>
      <c r="G238" s="6">
        <v>380</v>
      </c>
      <c r="H238" s="19">
        <f t="shared" si="16"/>
        <v>13098.6</v>
      </c>
      <c r="K238"/>
    </row>
    <row r="239" spans="5:11">
      <c r="E239" s="26">
        <v>45022</v>
      </c>
      <c r="F239" s="25" t="s">
        <v>64</v>
      </c>
      <c r="G239" s="6">
        <v>270</v>
      </c>
      <c r="H239" s="19">
        <f t="shared" si="16"/>
        <v>9306.9</v>
      </c>
      <c r="K239"/>
    </row>
    <row r="240" spans="5:11">
      <c r="E240" s="26">
        <v>45028</v>
      </c>
      <c r="F240" s="25" t="s">
        <v>62</v>
      </c>
      <c r="G240" s="6">
        <v>260</v>
      </c>
      <c r="H240" s="19">
        <f t="shared" si="16"/>
        <v>8962.1999999999989</v>
      </c>
      <c r="K240"/>
    </row>
    <row r="241" spans="5:11">
      <c r="E241" s="26">
        <v>45028</v>
      </c>
      <c r="F241" s="25" t="s">
        <v>59</v>
      </c>
      <c r="G241" s="6">
        <v>480</v>
      </c>
      <c r="H241" s="19">
        <f t="shared" si="16"/>
        <v>16545.599999999999</v>
      </c>
      <c r="K241"/>
    </row>
    <row r="242" spans="5:11">
      <c r="E242" s="26">
        <v>45029</v>
      </c>
      <c r="F242" s="25" t="s">
        <v>51</v>
      </c>
      <c r="G242" s="6">
        <v>380</v>
      </c>
      <c r="H242" s="19">
        <f t="shared" si="16"/>
        <v>13098.6</v>
      </c>
      <c r="K242"/>
    </row>
    <row r="243" spans="5:11">
      <c r="E243" s="26">
        <v>45035</v>
      </c>
      <c r="F243" s="25" t="s">
        <v>62</v>
      </c>
      <c r="G243" s="6">
        <v>260</v>
      </c>
      <c r="H243" s="19">
        <f t="shared" si="16"/>
        <v>8962.1999999999989</v>
      </c>
      <c r="K243"/>
    </row>
    <row r="244" spans="5:11">
      <c r="E244" s="26">
        <v>45035</v>
      </c>
      <c r="F244" s="25" t="s">
        <v>59</v>
      </c>
      <c r="G244" s="6">
        <v>480</v>
      </c>
      <c r="H244" s="19">
        <f t="shared" si="16"/>
        <v>16545.599999999999</v>
      </c>
      <c r="K244"/>
    </row>
    <row r="245" spans="5:11">
      <c r="E245" s="26">
        <v>45036</v>
      </c>
      <c r="F245" s="25" t="s">
        <v>51</v>
      </c>
      <c r="G245" s="6">
        <v>380</v>
      </c>
      <c r="H245" s="19">
        <f t="shared" si="16"/>
        <v>13098.6</v>
      </c>
      <c r="K245"/>
    </row>
    <row r="246" spans="5:11">
      <c r="E246" s="26">
        <v>45042</v>
      </c>
      <c r="F246" s="25" t="s">
        <v>62</v>
      </c>
      <c r="G246" s="6">
        <v>260</v>
      </c>
      <c r="H246" s="19">
        <f t="shared" si="16"/>
        <v>8962.1999999999989</v>
      </c>
      <c r="K246"/>
    </row>
    <row r="247" spans="5:11">
      <c r="E247" s="26">
        <v>45043</v>
      </c>
      <c r="F247" s="25" t="s">
        <v>59</v>
      </c>
      <c r="G247" s="6">
        <v>480</v>
      </c>
      <c r="H247" s="19">
        <f t="shared" si="16"/>
        <v>16545.599999999999</v>
      </c>
      <c r="K247"/>
    </row>
    <row r="248" spans="5:11">
      <c r="E248" s="26">
        <v>45043</v>
      </c>
      <c r="F248" s="25" t="s">
        <v>51</v>
      </c>
      <c r="G248" s="6">
        <v>380</v>
      </c>
      <c r="H248" s="19">
        <f t="shared" si="16"/>
        <v>13098.6</v>
      </c>
      <c r="K248"/>
    </row>
    <row r="249" spans="5:11">
      <c r="E249" s="26">
        <v>45043</v>
      </c>
      <c r="F249" s="25" t="s">
        <v>81</v>
      </c>
      <c r="G249" s="6">
        <v>290</v>
      </c>
      <c r="H249" s="19">
        <f t="shared" si="16"/>
        <v>9996.2999999999993</v>
      </c>
      <c r="K249"/>
    </row>
    <row r="250" spans="5:11">
      <c r="E250" s="26">
        <v>45050</v>
      </c>
      <c r="F250" s="25" t="s">
        <v>62</v>
      </c>
      <c r="G250" s="6">
        <v>220</v>
      </c>
      <c r="H250" s="19">
        <f t="shared" si="16"/>
        <v>7583.4</v>
      </c>
      <c r="K250"/>
    </row>
    <row r="251" spans="5:11">
      <c r="E251" s="26">
        <v>45050</v>
      </c>
      <c r="F251" s="25" t="s">
        <v>59</v>
      </c>
      <c r="G251" s="6">
        <v>480</v>
      </c>
      <c r="H251" s="19">
        <f t="shared" si="16"/>
        <v>16545.599999999999</v>
      </c>
      <c r="K251"/>
    </row>
    <row r="252" spans="5:11">
      <c r="E252" s="26">
        <v>45055</v>
      </c>
      <c r="F252" s="25" t="s">
        <v>62</v>
      </c>
      <c r="G252" s="6">
        <v>260</v>
      </c>
      <c r="H252" s="19">
        <f t="shared" si="16"/>
        <v>8962.1999999999989</v>
      </c>
      <c r="K252"/>
    </row>
    <row r="253" spans="5:11">
      <c r="E253" s="26">
        <v>45055</v>
      </c>
      <c r="F253" s="25" t="s">
        <v>59</v>
      </c>
      <c r="G253" s="6">
        <v>480</v>
      </c>
      <c r="H253" s="19">
        <f t="shared" si="16"/>
        <v>16545.599999999999</v>
      </c>
      <c r="K253"/>
    </row>
    <row r="254" spans="5:11">
      <c r="E254" s="26">
        <v>45056</v>
      </c>
      <c r="F254" s="25" t="s">
        <v>51</v>
      </c>
      <c r="G254" s="6">
        <v>380</v>
      </c>
      <c r="H254" s="19">
        <f t="shared" si="16"/>
        <v>13098.6</v>
      </c>
      <c r="K254"/>
    </row>
    <row r="255" spans="5:11">
      <c r="E255" s="26">
        <v>45063</v>
      </c>
      <c r="F255" s="25" t="s">
        <v>62</v>
      </c>
      <c r="G255" s="6">
        <v>300</v>
      </c>
      <c r="H255" s="19">
        <f t="shared" si="16"/>
        <v>10341</v>
      </c>
      <c r="K255"/>
    </row>
    <row r="256" spans="5:11">
      <c r="E256" s="26">
        <v>45063</v>
      </c>
      <c r="F256" s="25" t="s">
        <v>59</v>
      </c>
      <c r="G256" s="6">
        <v>480</v>
      </c>
      <c r="H256" s="19">
        <f t="shared" si="16"/>
        <v>16545.599999999999</v>
      </c>
      <c r="K256"/>
    </row>
    <row r="257" spans="5:11">
      <c r="E257" s="26">
        <v>45064</v>
      </c>
      <c r="F257" s="25" t="s">
        <v>51</v>
      </c>
      <c r="G257" s="6">
        <v>380</v>
      </c>
      <c r="H257" s="19">
        <f>G257*34.47</f>
        <v>13098.6</v>
      </c>
      <c r="K257"/>
    </row>
    <row r="258" spans="5:11">
      <c r="E258" s="26">
        <v>45070</v>
      </c>
      <c r="F258" s="25" t="s">
        <v>62</v>
      </c>
      <c r="G258" s="6">
        <v>300</v>
      </c>
      <c r="H258" s="19">
        <f>G258*35.54</f>
        <v>10662</v>
      </c>
      <c r="K258"/>
    </row>
    <row r="259" spans="5:11">
      <c r="E259" s="26">
        <v>45070</v>
      </c>
      <c r="F259" s="25" t="s">
        <v>59</v>
      </c>
      <c r="G259" s="6">
        <v>480</v>
      </c>
      <c r="H259" s="19">
        <f t="shared" ref="H259:H269" si="17">G259*35.54</f>
        <v>17059.2</v>
      </c>
      <c r="K259"/>
    </row>
    <row r="260" spans="5:11">
      <c r="E260" s="26">
        <v>45071</v>
      </c>
      <c r="F260" s="25" t="s">
        <v>51</v>
      </c>
      <c r="G260" s="6">
        <v>380</v>
      </c>
      <c r="H260" s="19">
        <f t="shared" si="17"/>
        <v>13505.199999999999</v>
      </c>
      <c r="K260"/>
    </row>
    <row r="261" spans="5:11">
      <c r="E261" s="26">
        <v>45075</v>
      </c>
      <c r="F261" s="25" t="s">
        <v>40</v>
      </c>
      <c r="G261" s="6">
        <v>120</v>
      </c>
      <c r="H261" s="19">
        <f t="shared" si="17"/>
        <v>4264.8</v>
      </c>
      <c r="K261"/>
    </row>
    <row r="262" spans="5:11">
      <c r="E262" s="26">
        <v>45075</v>
      </c>
      <c r="F262" s="25" t="s">
        <v>65</v>
      </c>
      <c r="G262" s="6">
        <v>142</v>
      </c>
      <c r="H262" s="19">
        <f t="shared" si="17"/>
        <v>5046.68</v>
      </c>
      <c r="K262"/>
    </row>
    <row r="263" spans="5:11">
      <c r="E263" s="26">
        <v>45075</v>
      </c>
      <c r="F263" s="25" t="s">
        <v>62</v>
      </c>
      <c r="G263" s="6">
        <v>240</v>
      </c>
      <c r="H263" s="19">
        <f t="shared" si="17"/>
        <v>8529.6</v>
      </c>
      <c r="K263"/>
    </row>
    <row r="264" spans="5:11">
      <c r="E264" s="26">
        <v>45077</v>
      </c>
      <c r="F264" s="25" t="s">
        <v>59</v>
      </c>
      <c r="G264" s="6">
        <v>480</v>
      </c>
      <c r="H264" s="19">
        <f t="shared" si="17"/>
        <v>17059.2</v>
      </c>
      <c r="K264"/>
    </row>
    <row r="265" spans="5:11">
      <c r="E265" s="26">
        <v>45078</v>
      </c>
      <c r="F265" s="25" t="s">
        <v>51</v>
      </c>
      <c r="G265" s="6">
        <v>380</v>
      </c>
      <c r="H265" s="19">
        <f t="shared" si="17"/>
        <v>13505.199999999999</v>
      </c>
      <c r="K265"/>
    </row>
    <row r="266" spans="5:11">
      <c r="E266" s="26">
        <v>45083</v>
      </c>
      <c r="F266" s="25" t="s">
        <v>40</v>
      </c>
      <c r="G266" s="6">
        <v>200</v>
      </c>
      <c r="H266" s="19">
        <f t="shared" si="17"/>
        <v>7108</v>
      </c>
      <c r="K266"/>
    </row>
    <row r="267" spans="5:11">
      <c r="E267" s="26">
        <v>45084</v>
      </c>
      <c r="F267" s="25" t="s">
        <v>62</v>
      </c>
      <c r="G267" s="6">
        <v>240</v>
      </c>
      <c r="H267" s="19">
        <f t="shared" si="17"/>
        <v>8529.6</v>
      </c>
      <c r="K267"/>
    </row>
    <row r="268" spans="5:11">
      <c r="E268" s="26">
        <v>45084</v>
      </c>
      <c r="F268" s="25" t="s">
        <v>59</v>
      </c>
      <c r="G268" s="6">
        <v>480</v>
      </c>
      <c r="H268" s="19">
        <f t="shared" si="17"/>
        <v>17059.2</v>
      </c>
      <c r="K268"/>
    </row>
    <row r="269" spans="5:11">
      <c r="E269" s="26">
        <v>45085</v>
      </c>
      <c r="F269" s="25" t="s">
        <v>51</v>
      </c>
      <c r="G269" s="6">
        <v>380</v>
      </c>
      <c r="H269" s="19">
        <f t="shared" si="17"/>
        <v>13505.199999999999</v>
      </c>
      <c r="K269"/>
    </row>
    <row r="270" spans="5:11">
      <c r="E270" s="26">
        <v>45091</v>
      </c>
      <c r="F270" s="25" t="s">
        <v>62</v>
      </c>
      <c r="G270" s="6">
        <v>240</v>
      </c>
      <c r="H270" s="19">
        <f>G270*36.49</f>
        <v>8757.6</v>
      </c>
      <c r="K270"/>
    </row>
    <row r="271" spans="5:11">
      <c r="E271" s="26">
        <v>45091</v>
      </c>
      <c r="F271" s="25" t="s">
        <v>59</v>
      </c>
      <c r="G271" s="6">
        <v>480</v>
      </c>
      <c r="H271" s="19">
        <f t="shared" ref="H271:H282" si="18">G271*36.49</f>
        <v>17515.2</v>
      </c>
      <c r="K271"/>
    </row>
    <row r="272" spans="5:11">
      <c r="E272" s="26">
        <v>45092</v>
      </c>
      <c r="F272" s="25" t="s">
        <v>51</v>
      </c>
      <c r="G272" s="6">
        <v>380</v>
      </c>
      <c r="H272" s="19">
        <f t="shared" si="18"/>
        <v>13866.2</v>
      </c>
      <c r="K272"/>
    </row>
    <row r="273" spans="5:11">
      <c r="E273" s="26">
        <v>45098</v>
      </c>
      <c r="F273" s="25" t="s">
        <v>62</v>
      </c>
      <c r="G273" s="6">
        <v>250</v>
      </c>
      <c r="H273" s="19">
        <f t="shared" si="18"/>
        <v>9122.5</v>
      </c>
      <c r="K273"/>
    </row>
    <row r="274" spans="5:11">
      <c r="E274" s="26">
        <v>45098</v>
      </c>
      <c r="F274" s="25" t="s">
        <v>59</v>
      </c>
      <c r="G274" s="6">
        <v>470</v>
      </c>
      <c r="H274" s="19">
        <f t="shared" si="18"/>
        <v>17150.3</v>
      </c>
      <c r="K274"/>
    </row>
    <row r="275" spans="5:11">
      <c r="E275" s="26">
        <v>45099</v>
      </c>
      <c r="F275" s="25" t="s">
        <v>59</v>
      </c>
      <c r="G275" s="6">
        <v>470</v>
      </c>
      <c r="H275" s="19">
        <f t="shared" si="18"/>
        <v>17150.3</v>
      </c>
      <c r="K275"/>
    </row>
    <row r="276" spans="5:11">
      <c r="E276" s="26">
        <v>45105</v>
      </c>
      <c r="F276" s="25" t="s">
        <v>40</v>
      </c>
      <c r="G276" s="6">
        <v>270</v>
      </c>
      <c r="H276" s="19">
        <f t="shared" si="18"/>
        <v>9852.3000000000011</v>
      </c>
      <c r="K276"/>
    </row>
    <row r="277" spans="5:11">
      <c r="E277" s="26">
        <v>45105</v>
      </c>
      <c r="F277" s="25" t="s">
        <v>62</v>
      </c>
      <c r="G277" s="6">
        <v>280</v>
      </c>
      <c r="H277" s="19">
        <f t="shared" si="18"/>
        <v>10217.200000000001</v>
      </c>
      <c r="K277"/>
    </row>
    <row r="278" spans="5:11">
      <c r="E278" s="26">
        <v>45105</v>
      </c>
      <c r="F278" s="25" t="s">
        <v>59</v>
      </c>
      <c r="G278" s="6">
        <v>480</v>
      </c>
      <c r="H278" s="19">
        <f t="shared" si="18"/>
        <v>17515.2</v>
      </c>
      <c r="K278"/>
    </row>
    <row r="279" spans="5:11">
      <c r="E279" s="26">
        <v>45106</v>
      </c>
      <c r="F279" s="25" t="s">
        <v>51</v>
      </c>
      <c r="G279" s="6">
        <v>380</v>
      </c>
      <c r="H279" s="19">
        <f t="shared" si="18"/>
        <v>13866.2</v>
      </c>
      <c r="K279"/>
    </row>
    <row r="280" spans="5:11">
      <c r="E280" s="26">
        <v>45111</v>
      </c>
      <c r="F280" s="25" t="s">
        <v>66</v>
      </c>
      <c r="G280" s="6">
        <v>250</v>
      </c>
      <c r="H280" s="19">
        <f t="shared" si="18"/>
        <v>9122.5</v>
      </c>
      <c r="K280"/>
    </row>
    <row r="281" spans="5:11">
      <c r="E281" s="26">
        <v>45111</v>
      </c>
      <c r="F281" s="25" t="s">
        <v>59</v>
      </c>
      <c r="G281" s="6">
        <v>480</v>
      </c>
      <c r="H281" s="19">
        <f t="shared" si="18"/>
        <v>17515.2</v>
      </c>
      <c r="K281"/>
    </row>
    <row r="282" spans="5:11">
      <c r="E282" s="26">
        <v>45113</v>
      </c>
      <c r="F282" s="25" t="s">
        <v>51</v>
      </c>
      <c r="G282" s="6">
        <v>380</v>
      </c>
      <c r="H282" s="19">
        <f t="shared" si="18"/>
        <v>13866.2</v>
      </c>
      <c r="K282"/>
    </row>
    <row r="283" spans="5:11">
      <c r="E283" s="26">
        <v>45119</v>
      </c>
      <c r="F283" s="25" t="s">
        <v>66</v>
      </c>
      <c r="G283" s="6">
        <v>280</v>
      </c>
      <c r="H283" s="19">
        <f>G283*37.58</f>
        <v>10522.4</v>
      </c>
      <c r="K283"/>
    </row>
    <row r="284" spans="5:11">
      <c r="E284" s="26">
        <v>45119</v>
      </c>
      <c r="F284" s="25" t="s">
        <v>59</v>
      </c>
      <c r="G284" s="6">
        <v>480</v>
      </c>
      <c r="H284" s="19">
        <f t="shared" ref="H284:H303" si="19">G284*37.58</f>
        <v>18038.399999999998</v>
      </c>
      <c r="K284"/>
    </row>
    <row r="285" spans="5:11">
      <c r="E285" s="26">
        <v>45120</v>
      </c>
      <c r="F285" s="25" t="s">
        <v>51</v>
      </c>
      <c r="G285" s="6">
        <v>380</v>
      </c>
      <c r="H285" s="19">
        <f t="shared" si="19"/>
        <v>14280.4</v>
      </c>
      <c r="K285"/>
    </row>
    <row r="286" spans="5:11">
      <c r="E286" s="26">
        <v>45123</v>
      </c>
      <c r="F286" s="25" t="s">
        <v>88</v>
      </c>
      <c r="G286" s="6">
        <v>400</v>
      </c>
      <c r="H286" s="19">
        <f t="shared" si="19"/>
        <v>15032</v>
      </c>
      <c r="K286"/>
    </row>
    <row r="287" spans="5:11">
      <c r="E287" s="26">
        <v>45127</v>
      </c>
      <c r="F287" s="25" t="s">
        <v>66</v>
      </c>
      <c r="G287" s="6">
        <v>201.96</v>
      </c>
      <c r="H287" s="19">
        <f t="shared" si="19"/>
        <v>7589.6567999999997</v>
      </c>
      <c r="K287"/>
    </row>
    <row r="288" spans="5:11">
      <c r="E288" s="26">
        <v>45128</v>
      </c>
      <c r="F288" s="25" t="s">
        <v>51</v>
      </c>
      <c r="G288" s="6">
        <v>380</v>
      </c>
      <c r="H288" s="19">
        <f t="shared" si="19"/>
        <v>14280.4</v>
      </c>
      <c r="K288"/>
    </row>
    <row r="289" spans="5:11">
      <c r="E289" s="26">
        <v>45135</v>
      </c>
      <c r="F289" s="25" t="s">
        <v>66</v>
      </c>
      <c r="G289" s="6">
        <v>280</v>
      </c>
      <c r="H289" s="19">
        <f t="shared" si="19"/>
        <v>10522.4</v>
      </c>
      <c r="K289"/>
    </row>
    <row r="290" spans="5:11">
      <c r="E290" s="26">
        <v>45135</v>
      </c>
      <c r="F290" s="25" t="s">
        <v>51</v>
      </c>
      <c r="G290" s="6">
        <v>380</v>
      </c>
      <c r="H290" s="19">
        <f t="shared" si="19"/>
        <v>14280.4</v>
      </c>
      <c r="K290"/>
    </row>
    <row r="291" spans="5:11">
      <c r="E291" s="26">
        <v>45140</v>
      </c>
      <c r="F291" s="25" t="s">
        <v>66</v>
      </c>
      <c r="G291" s="6">
        <v>230.89</v>
      </c>
      <c r="H291" s="19">
        <f t="shared" si="19"/>
        <v>8676.8462</v>
      </c>
      <c r="K291"/>
    </row>
    <row r="292" spans="5:11">
      <c r="E292" s="26">
        <v>45140</v>
      </c>
      <c r="F292" s="25" t="s">
        <v>59</v>
      </c>
      <c r="G292" s="6">
        <v>480</v>
      </c>
      <c r="H292" s="19">
        <f t="shared" si="19"/>
        <v>18038.399999999998</v>
      </c>
      <c r="K292"/>
    </row>
    <row r="293" spans="5:11">
      <c r="E293" s="26">
        <v>45141</v>
      </c>
      <c r="F293" s="25" t="s">
        <v>51</v>
      </c>
      <c r="G293" s="6">
        <v>380</v>
      </c>
      <c r="H293" s="19">
        <f t="shared" si="19"/>
        <v>14280.4</v>
      </c>
      <c r="K293"/>
    </row>
    <row r="294" spans="5:11">
      <c r="E294" s="26">
        <v>45140</v>
      </c>
      <c r="F294" s="25" t="s">
        <v>40</v>
      </c>
      <c r="G294" s="6">
        <v>200.25</v>
      </c>
      <c r="H294" s="19">
        <f t="shared" si="19"/>
        <v>7525.3949999999995</v>
      </c>
      <c r="K294"/>
    </row>
    <row r="295" spans="5:11">
      <c r="E295" s="26">
        <v>45147</v>
      </c>
      <c r="F295" s="25" t="s">
        <v>66</v>
      </c>
      <c r="G295" s="6">
        <v>250</v>
      </c>
      <c r="H295" s="19">
        <f t="shared" si="19"/>
        <v>9395</v>
      </c>
      <c r="K295"/>
    </row>
    <row r="296" spans="5:11">
      <c r="E296" s="26">
        <v>45148</v>
      </c>
      <c r="F296" s="25" t="s">
        <v>51</v>
      </c>
      <c r="G296" s="6">
        <v>380</v>
      </c>
      <c r="H296" s="19">
        <f t="shared" si="19"/>
        <v>14280.4</v>
      </c>
      <c r="K296"/>
    </row>
    <row r="297" spans="5:11">
      <c r="E297" s="26">
        <v>45147</v>
      </c>
      <c r="F297" s="25" t="s">
        <v>51</v>
      </c>
      <c r="G297" s="6">
        <f>130+110+110</f>
        <v>350</v>
      </c>
      <c r="H297" s="19">
        <f t="shared" si="19"/>
        <v>13153</v>
      </c>
      <c r="K297"/>
    </row>
    <row r="298" spans="5:11">
      <c r="E298" s="26">
        <v>45156</v>
      </c>
      <c r="F298" s="25" t="s">
        <v>59</v>
      </c>
      <c r="G298" s="6">
        <v>480</v>
      </c>
      <c r="H298" s="19">
        <f t="shared" si="19"/>
        <v>18038.399999999998</v>
      </c>
      <c r="K298"/>
    </row>
    <row r="299" spans="5:11">
      <c r="E299" s="26">
        <v>45156</v>
      </c>
      <c r="F299" s="25" t="s">
        <v>66</v>
      </c>
      <c r="G299" s="6">
        <v>280.72000000000003</v>
      </c>
      <c r="H299" s="19">
        <f>G299*37.58</f>
        <v>10549.4576</v>
      </c>
      <c r="K299"/>
    </row>
    <row r="300" spans="5:11">
      <c r="E300" s="26">
        <v>45163</v>
      </c>
      <c r="F300" s="25" t="s">
        <v>66</v>
      </c>
      <c r="G300" s="6">
        <v>100</v>
      </c>
      <c r="H300" s="19">
        <f>G300*37.58</f>
        <v>3758</v>
      </c>
      <c r="K300"/>
    </row>
    <row r="301" spans="5:11">
      <c r="E301" s="26">
        <v>45163</v>
      </c>
      <c r="F301" s="25" t="s">
        <v>59</v>
      </c>
      <c r="G301" s="6">
        <f>130+130+110+110</f>
        <v>480</v>
      </c>
      <c r="H301" s="19">
        <f t="shared" si="19"/>
        <v>18038.399999999998</v>
      </c>
      <c r="K301"/>
    </row>
    <row r="302" spans="5:11">
      <c r="E302" s="26">
        <v>45168</v>
      </c>
      <c r="F302" s="25" t="s">
        <v>66</v>
      </c>
      <c r="G302" s="6">
        <v>220</v>
      </c>
      <c r="H302" s="19">
        <f t="shared" si="19"/>
        <v>8267.6</v>
      </c>
      <c r="K302"/>
    </row>
    <row r="303" spans="5:11">
      <c r="E303" s="26">
        <v>45168</v>
      </c>
      <c r="F303" s="25" t="s">
        <v>67</v>
      </c>
      <c r="G303" s="6">
        <v>390</v>
      </c>
      <c r="H303" s="19">
        <f t="shared" si="19"/>
        <v>14656.199999999999</v>
      </c>
      <c r="K303"/>
    </row>
    <row r="304" spans="5:11">
      <c r="E304" s="26">
        <v>45174</v>
      </c>
      <c r="F304" s="25" t="s">
        <v>40</v>
      </c>
      <c r="G304" s="6">
        <v>116</v>
      </c>
      <c r="H304" s="19">
        <f>G304*37.48</f>
        <v>4347.6799999999994</v>
      </c>
      <c r="K304"/>
    </row>
    <row r="305" spans="5:11">
      <c r="E305" s="26">
        <v>45174</v>
      </c>
      <c r="F305" s="25" t="s">
        <v>62</v>
      </c>
      <c r="G305" s="6">
        <v>280</v>
      </c>
      <c r="H305" s="19">
        <f t="shared" ref="H305:H317" si="20">G305*37.48</f>
        <v>10494.4</v>
      </c>
      <c r="K305"/>
    </row>
    <row r="306" spans="5:11">
      <c r="E306" s="26">
        <v>45174</v>
      </c>
      <c r="F306" s="25" t="s">
        <v>78</v>
      </c>
      <c r="G306" s="6">
        <v>480</v>
      </c>
      <c r="H306" s="19">
        <f t="shared" si="20"/>
        <v>17990.399999999998</v>
      </c>
      <c r="K306"/>
    </row>
    <row r="307" spans="5:11">
      <c r="E307" s="26">
        <v>45176</v>
      </c>
      <c r="F307" s="25" t="s">
        <v>67</v>
      </c>
      <c r="G307" s="6">
        <v>390</v>
      </c>
      <c r="H307" s="19">
        <f t="shared" si="20"/>
        <v>14617.199999999999</v>
      </c>
      <c r="K307"/>
    </row>
    <row r="308" spans="5:11">
      <c r="E308" s="26">
        <v>45174</v>
      </c>
      <c r="F308" s="25" t="s">
        <v>62</v>
      </c>
      <c r="G308" s="6">
        <v>220</v>
      </c>
      <c r="H308" s="19">
        <f t="shared" si="20"/>
        <v>8245.5999999999985</v>
      </c>
      <c r="K308"/>
    </row>
    <row r="309" spans="5:11">
      <c r="E309" s="26">
        <v>45174</v>
      </c>
      <c r="F309" s="25" t="s">
        <v>78</v>
      </c>
      <c r="G309" s="6">
        <v>480</v>
      </c>
      <c r="H309" s="19">
        <f t="shared" si="20"/>
        <v>17990.399999999998</v>
      </c>
      <c r="K309"/>
    </row>
    <row r="310" spans="5:11">
      <c r="E310" s="26">
        <v>45176</v>
      </c>
      <c r="F310" s="25" t="s">
        <v>67</v>
      </c>
      <c r="G310" s="6">
        <v>390</v>
      </c>
      <c r="H310" s="19">
        <f t="shared" si="20"/>
        <v>14617.199999999999</v>
      </c>
      <c r="K310"/>
    </row>
    <row r="311" spans="5:11">
      <c r="E311" s="26">
        <v>45187</v>
      </c>
      <c r="F311" s="25" t="s">
        <v>40</v>
      </c>
      <c r="G311" s="6">
        <v>50.2</v>
      </c>
      <c r="H311" s="19">
        <f t="shared" si="20"/>
        <v>1881.4959999999999</v>
      </c>
      <c r="K311"/>
    </row>
    <row r="312" spans="5:11">
      <c r="E312" s="26">
        <v>45187</v>
      </c>
      <c r="F312" s="25" t="s">
        <v>62</v>
      </c>
      <c r="G312" s="6">
        <v>280</v>
      </c>
      <c r="H312" s="19">
        <f t="shared" si="20"/>
        <v>10494.4</v>
      </c>
      <c r="K312"/>
    </row>
    <row r="313" spans="5:11">
      <c r="E313" s="26">
        <v>45189</v>
      </c>
      <c r="F313" s="25" t="s">
        <v>67</v>
      </c>
      <c r="G313" s="6">
        <v>390</v>
      </c>
      <c r="H313" s="19">
        <f t="shared" si="20"/>
        <v>14617.199999999999</v>
      </c>
      <c r="K313"/>
    </row>
    <row r="314" spans="5:11">
      <c r="E314" s="26">
        <v>45191</v>
      </c>
      <c r="F314" s="25" t="s">
        <v>67</v>
      </c>
      <c r="G314" s="6">
        <v>390</v>
      </c>
      <c r="H314" s="19">
        <f t="shared" si="20"/>
        <v>14617.199999999999</v>
      </c>
      <c r="K314"/>
    </row>
    <row r="315" spans="5:11">
      <c r="E315" s="26">
        <v>45195</v>
      </c>
      <c r="F315" s="25" t="s">
        <v>62</v>
      </c>
      <c r="G315" s="6">
        <v>330.8</v>
      </c>
      <c r="H315" s="19">
        <f t="shared" si="20"/>
        <v>12398.384</v>
      </c>
      <c r="K315"/>
    </row>
    <row r="316" spans="5:11">
      <c r="E316" s="26">
        <v>45195</v>
      </c>
      <c r="F316" s="25" t="s">
        <v>67</v>
      </c>
      <c r="G316" s="6">
        <v>525</v>
      </c>
      <c r="H316" s="19">
        <f t="shared" si="20"/>
        <v>19677</v>
      </c>
      <c r="K316"/>
    </row>
    <row r="317" spans="5:11">
      <c r="E317" s="26">
        <v>45198</v>
      </c>
      <c r="F317" s="25" t="s">
        <v>80</v>
      </c>
      <c r="G317" s="6">
        <v>525</v>
      </c>
      <c r="H317" s="19">
        <f t="shared" si="20"/>
        <v>19677</v>
      </c>
      <c r="I317" s="7">
        <f>SUM(H191:H317)</f>
        <v>1598088.1465999978</v>
      </c>
      <c r="K317"/>
    </row>
    <row r="318" spans="5:11">
      <c r="E318" s="26"/>
      <c r="F318" s="25"/>
      <c r="G318" s="6"/>
      <c r="H318" s="19"/>
      <c r="K318"/>
    </row>
    <row r="319" spans="5:11">
      <c r="E319" s="29"/>
      <c r="F319" s="25"/>
      <c r="G319" s="6"/>
      <c r="H319" s="19"/>
      <c r="K319"/>
    </row>
    <row r="320" spans="5:11">
      <c r="E320" s="15"/>
      <c r="F320" s="3" t="s">
        <v>68</v>
      </c>
      <c r="G320" s="6">
        <f>SUM(G6:G319)</f>
        <v>135602.09000000003</v>
      </c>
      <c r="H320" s="19">
        <f>SUM(H6:H319)</f>
        <v>4463797.3531000074</v>
      </c>
      <c r="K320"/>
    </row>
    <row r="321" spans="5:11" ht="15" thickBot="1">
      <c r="E321" s="20"/>
      <c r="F321" s="21" t="s">
        <v>92</v>
      </c>
      <c r="G321" s="22"/>
      <c r="H321" s="23">
        <f>B209-H320</f>
        <v>99068.6468999926</v>
      </c>
      <c r="K321"/>
    </row>
    <row r="322" spans="5:11">
      <c r="E322" s="2"/>
      <c r="G322" s="1"/>
      <c r="K322"/>
    </row>
    <row r="323" spans="5:11">
      <c r="G323" s="1"/>
      <c r="K323"/>
    </row>
    <row r="324" spans="5:11">
      <c r="G324" s="1"/>
      <c r="K324"/>
    </row>
    <row r="325" spans="5:11">
      <c r="K325"/>
    </row>
    <row r="326" spans="5:11">
      <c r="K326"/>
    </row>
    <row r="327" spans="5:11">
      <c r="K327"/>
    </row>
  </sheetData>
  <mergeCells count="2">
    <mergeCell ref="A4:C4"/>
    <mergeCell ref="E4:H4"/>
  </mergeCells>
  <phoneticPr fontId="1"/>
  <pageMargins left="0.7" right="0.7" top="0.75" bottom="0.75" header="0.3" footer="0.3"/>
  <pageSetup paperSize="9" scale="5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収支報告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2023-10-15T03:58:02Z</cp:lastPrinted>
  <dcterms:created xsi:type="dcterms:W3CDTF">2006-09-13T11:12:02Z</dcterms:created>
  <dcterms:modified xsi:type="dcterms:W3CDTF">2023-10-15T07:29:03Z</dcterms:modified>
</cp:coreProperties>
</file>